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autoCompressPictures="0" defaultThemeVersion="124226"/>
  <mc:AlternateContent xmlns:mc="http://schemas.openxmlformats.org/markup-compatibility/2006">
    <mc:Choice Requires="x15">
      <x15ac:absPath xmlns:x15ac="http://schemas.microsoft.com/office/spreadsheetml/2010/11/ac" url="\\echa\data\users\u23011\Roaming Profile\Desktop\Helpdesk tickets\PT1 ES excel spreadsheet calcutions error\"/>
    </mc:Choice>
  </mc:AlternateContent>
  <xr:revisionPtr revIDLastSave="0" documentId="13_ncr:1_{7E97CAA0-1F1B-4CE6-B8FC-CEBAA52A4CBF}" xr6:coauthVersionLast="47" xr6:coauthVersionMax="47" xr10:uidLastSave="{00000000-0000-0000-0000-000000000000}"/>
  <bookViews>
    <workbookView xWindow="-98" yWindow="-98" windowWidth="20715" windowHeight="13276" tabRatio="825" activeTab="5" xr2:uid="{00000000-000D-0000-FFFF-FFFF00000000}"/>
  </bookViews>
  <sheets>
    <sheet name="Introduction" sheetId="10" r:id="rId1"/>
    <sheet name="Index" sheetId="11" r:id="rId2"/>
    <sheet name="PT1-private use-tonnage based" sheetId="1" r:id="rId3"/>
    <sheet name="PT1-private use-avrg consumpt" sheetId="5" r:id="rId4"/>
    <sheet name="PT1-prof use-tonnage based" sheetId="9" r:id="rId5"/>
    <sheet name="PT1-prof use-avrg consumpt" sheetId="8" r:id="rId6"/>
    <sheet name="Pick-lists &amp; Defaults" sheetId="3" r:id="rId7"/>
  </sheets>
  <definedNames>
    <definedName name="_xlnm._FilterDatabase" localSheetId="6" hidden="1">'Pick-lists &amp; Defaults'!$B$21:$B$24</definedName>
    <definedName name="_xlnm._FilterDatabase" localSheetId="3" hidden="1">'PT1-private use-avrg consumpt'!$H$22</definedName>
    <definedName name="_xlnm._FilterDatabase" localSheetId="5" hidden="1">'PT1-prof use-avrg consumpt'!$H$21</definedName>
    <definedName name="a_i" localSheetId="3">'PT1-private use-avrg consumpt'!$H$30</definedName>
    <definedName name="ASChemicalType" localSheetId="5">'PT1-prof use-avrg consumpt'!$H$19</definedName>
    <definedName name="ChemicalType">'Pick-lists &amp; Defaults'!$B$39:$B$45</definedName>
    <definedName name="Consumption">'Pick-lists &amp; Defaults'!$B$27:$B$31</definedName>
    <definedName name="consumption_default" localSheetId="3">'PT1-private use-avrg consumpt'!$H$32</definedName>
    <definedName name="consumption_set" localSheetId="3">'PT1-private use-avrg consumpt'!$H$33</definedName>
    <definedName name="Fair" localSheetId="3">'PT1-private use-avrg consumpt'!$H$28</definedName>
    <definedName name="Fair" localSheetId="2">'PT1-private use-tonnage based'!$D$26</definedName>
    <definedName name="Fair" localSheetId="5">'PT1-prof use-avrg consumpt'!$H$27</definedName>
    <definedName name="Fair" localSheetId="4">'PT1-prof use-tonnage based'!$F$26</definedName>
    <definedName name="Finh" localSheetId="3">'PT1-private use-avrg consumpt'!$H$38</definedName>
    <definedName name="Fmainsource" localSheetId="2">'PT1-private use-tonnage based'!$D$22</definedName>
    <definedName name="Fmainsource" localSheetId="4">'PT1-prof use-tonnage based'!$F$22</definedName>
    <definedName name="Foccup" localSheetId="5">'PT1-prof use-avrg consumpt'!$H$23</definedName>
    <definedName name="Fpenetr" localSheetId="3">'PT1-private use-avrg consumpt'!$H$40</definedName>
    <definedName name="Fprodvolreg" localSheetId="2">'PT1-private use-tonnage based'!$D$20</definedName>
    <definedName name="Fprodvolreg" localSheetId="4">'PT1-prof use-tonnage based'!$F$20</definedName>
    <definedName name="Fwater" localSheetId="3">'PT1-private use-avrg consumpt'!$H$26</definedName>
    <definedName name="Fwater" localSheetId="2">'PT1-private use-tonnage based'!$D$24</definedName>
    <definedName name="Fwater" localSheetId="5">'PT1-prof use-avrg consumpt'!$H$25</definedName>
    <definedName name="Fwater" localSheetId="4">'PT1-prof use-tonnage based'!$F$24</definedName>
    <definedName name="Nappl_default" localSheetId="3">'PT1-private use-avrg consumpt'!$H$35</definedName>
    <definedName name="Nappl_nursing" localSheetId="5">'PT1-prof use-avrg consumpt'!$H$50</definedName>
    <definedName name="Nappl_set" localSheetId="3">'PT1-private use-avrg consumpt'!$H$36</definedName>
    <definedName name="Nappl_surgical" localSheetId="5">'PT1-prof use-avrg consumpt'!$H$51</definedName>
    <definedName name="Nbeds_pres" localSheetId="5">'PT1-prof use-avrg consumpt'!$H$21</definedName>
    <definedName name="Nlocal" localSheetId="3">'PT1-private use-avrg consumpt'!$H$24</definedName>
    <definedName name="Product">'Pick-lists &amp; Defaults'!$B$6:$B$19</definedName>
    <definedName name="ProductForm">'Pick-lists &amp; Defaults'!$B$22:$B$24</definedName>
    <definedName name="Qform_default_nursing" localSheetId="5">'PT1-prof use-avrg consumpt'!$H$43</definedName>
    <definedName name="Qform_default_surgical" localSheetId="5">'PT1-prof use-avrg consumpt'!$H$44</definedName>
    <definedName name="Qform_set" localSheetId="5">'PT1-prof use-avrg consumpt'!$H$41</definedName>
    <definedName name="Qsubstoccup_bed" localSheetId="5">'PT1-prof use-avrg consumpt'!$H$31</definedName>
    <definedName name="Qsubstpres_bed" localSheetId="5">'PT1-prof use-avrg consumpt'!$H$29</definedName>
    <definedName name="RHOform" localSheetId="3">'PT1-private use-avrg consumpt'!$H$42</definedName>
    <definedName name="Staff">'Pick-lists &amp; Defaults'!$B$48:$B$51</definedName>
    <definedName name="Temission" localSheetId="2">'PT1-private use-tonnage based'!$D$28</definedName>
    <definedName name="Temission" localSheetId="4">'PT1-prof use-tonnage based'!$F$28</definedName>
    <definedName name="TONNAGE" localSheetId="2">'PT1-private use-tonnage based'!$D$18</definedName>
    <definedName name="TONNAGE" localSheetId="4">'PT1-prof use-tonnage based'!$F$18</definedName>
    <definedName name="TypeOfEndProduct" localSheetId="3">'PT1-private use-avrg consumpt'!$H$22</definedName>
    <definedName name="Wash_nursing">'Pick-lists &amp; Defaults'!$B$55:$B$57</definedName>
    <definedName name="Wash_surgical">'Pick-lists &amp; Defaults'!$B$61:$B$63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86" i="8" l="1"/>
  <c r="F36" i="9"/>
  <c r="D36" i="1"/>
  <c r="J27" i="8" l="1"/>
  <c r="H26" i="9"/>
  <c r="J28" i="5"/>
  <c r="F26" i="1"/>
  <c r="H50" i="8" l="1"/>
  <c r="H38" i="5" l="1"/>
  <c r="H35" i="5"/>
  <c r="H56" i="5" s="1"/>
  <c r="H51" i="8" l="1"/>
  <c r="H55" i="8" l="1"/>
  <c r="H29" i="8"/>
  <c r="H77" i="8" s="1"/>
  <c r="I41" i="8"/>
  <c r="H56" i="8" s="1"/>
  <c r="F32" i="5"/>
  <c r="H32" i="5" s="1"/>
  <c r="H55" i="5" s="1"/>
  <c r="H51" i="5"/>
  <c r="J38" i="5"/>
  <c r="F30" i="5"/>
  <c r="I30" i="5" s="1"/>
  <c r="J23" i="8"/>
  <c r="J21" i="8"/>
  <c r="H22" i="9"/>
  <c r="F34" i="9"/>
  <c r="H28" i="9"/>
  <c r="H24" i="9"/>
  <c r="H20" i="9"/>
  <c r="J40" i="5"/>
  <c r="D34" i="1"/>
  <c r="J26" i="5"/>
  <c r="J24" i="5"/>
  <c r="J42" i="5"/>
  <c r="F28" i="1"/>
  <c r="F22" i="1"/>
  <c r="F20" i="1"/>
  <c r="J25" i="8"/>
  <c r="F24" i="1"/>
  <c r="H31" i="8" l="1"/>
  <c r="H71" i="8"/>
  <c r="H57" i="8"/>
  <c r="H50" i="5"/>
  <c r="I32" i="5"/>
  <c r="I33" i="5" s="1"/>
  <c r="H75" i="8"/>
  <c r="H69" i="8"/>
  <c r="H84" i="8" l="1"/>
</calcChain>
</file>

<file path=xl/sharedStrings.xml><?xml version="1.0" encoding="utf-8"?>
<sst xmlns="http://schemas.openxmlformats.org/spreadsheetml/2006/main" count="466" uniqueCount="228">
  <si>
    <t>Input</t>
  </si>
  <si>
    <t xml:space="preserve">Fraction for the region </t>
  </si>
  <si>
    <t>Fraction released to wastewater</t>
  </si>
  <si>
    <t>Number of emission days (private use)</t>
  </si>
  <si>
    <t>Output</t>
  </si>
  <si>
    <t>TONNAGE</t>
  </si>
  <si>
    <t>Fmainsource</t>
  </si>
  <si>
    <t>Temission</t>
  </si>
  <si>
    <t xml:space="preserve">Emission rate to wastewater (standard STP) </t>
  </si>
  <si>
    <t>Variable/parameter</t>
  </si>
  <si>
    <t>Unit</t>
  </si>
  <si>
    <t>Symbol</t>
  </si>
  <si>
    <t>[-]</t>
  </si>
  <si>
    <t>S</t>
  </si>
  <si>
    <t>Value</t>
  </si>
  <si>
    <t>O</t>
  </si>
  <si>
    <t>Number of inhabitants feeding one STP</t>
  </si>
  <si>
    <t>Nlocal</t>
  </si>
  <si>
    <t>P</t>
  </si>
  <si>
    <t>Anti-dandruff shampoo</t>
  </si>
  <si>
    <t xml:space="preserve">Product </t>
  </si>
  <si>
    <t>Creams (e.g. anti-acne)</t>
  </si>
  <si>
    <t>Mouth wash</t>
  </si>
  <si>
    <t>Number of applications</t>
  </si>
  <si>
    <t>Nappl</t>
  </si>
  <si>
    <t>Finh</t>
  </si>
  <si>
    <t>Market share of disinfectant</t>
  </si>
  <si>
    <t>Fpenetr</t>
  </si>
  <si>
    <t xml:space="preserve">Specific density of product </t>
  </si>
  <si>
    <t>RHOform</t>
  </si>
  <si>
    <t>Consumption</t>
  </si>
  <si>
    <t>Product form</t>
  </si>
  <si>
    <t>Occupancy rate</t>
  </si>
  <si>
    <t>Foccup</t>
  </si>
  <si>
    <t>Fraction of inhabitants using product N</t>
  </si>
  <si>
    <t>Chemical type</t>
  </si>
  <si>
    <t>Alcohols</t>
  </si>
  <si>
    <t>Quaternary ammonium compounds</t>
  </si>
  <si>
    <t>Guanidines</t>
  </si>
  <si>
    <t>Compounds generating oxygen</t>
  </si>
  <si>
    <t>Compounds generating halogen</t>
  </si>
  <si>
    <t>Other</t>
  </si>
  <si>
    <t>Active substance chemical type</t>
  </si>
  <si>
    <t>Fraction of the main source (STP)</t>
  </si>
  <si>
    <t xml:space="preserve">Relevant tonnage in EU for this application </t>
  </si>
  <si>
    <t xml:space="preserve">Active substance in biocidal product </t>
  </si>
  <si>
    <t>See Table 1 below</t>
  </si>
  <si>
    <t xml:space="preserve">Instructions for using the table: </t>
  </si>
  <si>
    <t>C1) Consumption per inhabitant per day (ml/d)</t>
  </si>
  <si>
    <t>C2) Consumption per inhabitant per day (g/d)</t>
  </si>
  <si>
    <t>D1) Consumption per application (ml)</t>
  </si>
  <si>
    <t>D2) Consumption per application (g)</t>
  </si>
  <si>
    <t>A) Volume</t>
  </si>
  <si>
    <t>3. Select the form of the active substance from the pick list and introduce the corresponding value for the Cform (volume or weight).</t>
  </si>
  <si>
    <r>
      <t>Elocal</t>
    </r>
    <r>
      <rPr>
        <sz val="8"/>
        <color theme="1"/>
        <rFont val="Verdana"/>
        <family val="2"/>
      </rPr>
      <t>water</t>
    </r>
  </si>
  <si>
    <r>
      <t>F</t>
    </r>
    <r>
      <rPr>
        <sz val="8"/>
        <color theme="1"/>
        <rFont val="Verdana"/>
        <family val="2"/>
      </rPr>
      <t>water</t>
    </r>
  </si>
  <si>
    <r>
      <t>C1 and A:  Elocal</t>
    </r>
    <r>
      <rPr>
        <sz val="8"/>
        <color theme="1"/>
        <rFont val="Verdana"/>
        <family val="2"/>
      </rPr>
      <t>water</t>
    </r>
    <r>
      <rPr>
        <sz val="10"/>
        <color theme="1"/>
        <rFont val="Verdana"/>
        <family val="2"/>
      </rPr>
      <t xml:space="preserve"> = Nlocal*F</t>
    </r>
    <r>
      <rPr>
        <sz val="8"/>
        <color theme="1"/>
        <rFont val="Verdana"/>
        <family val="2"/>
      </rPr>
      <t>water</t>
    </r>
    <r>
      <rPr>
        <sz val="10"/>
        <color theme="1"/>
        <rFont val="Verdana"/>
        <family val="2"/>
      </rPr>
      <t>*Vform</t>
    </r>
    <r>
      <rPr>
        <sz val="8"/>
        <color theme="1"/>
        <rFont val="Verdana"/>
        <family val="2"/>
      </rPr>
      <t>inh</t>
    </r>
    <r>
      <rPr>
        <sz val="10"/>
        <color theme="1"/>
        <rFont val="Verdana"/>
        <family val="2"/>
      </rPr>
      <t>*Cform</t>
    </r>
    <r>
      <rPr>
        <sz val="8"/>
        <color theme="1"/>
        <rFont val="Verdana"/>
        <family val="2"/>
      </rPr>
      <t>volume</t>
    </r>
    <r>
      <rPr>
        <sz val="10"/>
        <color theme="1"/>
        <rFont val="Verdana"/>
        <family val="2"/>
      </rPr>
      <t>*Fpenetr*10</t>
    </r>
    <r>
      <rPr>
        <vertAlign val="superscript"/>
        <sz val="10"/>
        <color theme="1"/>
        <rFont val="Verdana"/>
        <family val="2"/>
      </rPr>
      <t>-6</t>
    </r>
  </si>
  <si>
    <r>
      <t>C1 and B:  Elocal</t>
    </r>
    <r>
      <rPr>
        <sz val="8"/>
        <color theme="1"/>
        <rFont val="Verdana"/>
        <family val="2"/>
      </rPr>
      <t>water</t>
    </r>
    <r>
      <rPr>
        <sz val="10"/>
        <color theme="1"/>
        <rFont val="Verdana"/>
        <family val="2"/>
      </rPr>
      <t xml:space="preserve"> = Nlocal*F</t>
    </r>
    <r>
      <rPr>
        <sz val="8"/>
        <color theme="1"/>
        <rFont val="Verdana"/>
        <family val="2"/>
      </rPr>
      <t>water</t>
    </r>
    <r>
      <rPr>
        <sz val="10"/>
        <color theme="1"/>
        <rFont val="Verdana"/>
        <family val="2"/>
      </rPr>
      <t>*Vform</t>
    </r>
    <r>
      <rPr>
        <sz val="8"/>
        <color theme="1"/>
        <rFont val="Verdana"/>
        <family val="2"/>
      </rPr>
      <t>inh</t>
    </r>
    <r>
      <rPr>
        <sz val="10"/>
        <color theme="1"/>
        <rFont val="Verdana"/>
        <family val="2"/>
      </rPr>
      <t>*RHOform*Cform</t>
    </r>
    <r>
      <rPr>
        <sz val="8"/>
        <color theme="1"/>
        <rFont val="Verdana"/>
        <family val="2"/>
      </rPr>
      <t>weight</t>
    </r>
    <r>
      <rPr>
        <sz val="10"/>
        <color theme="1"/>
        <rFont val="Verdana"/>
        <family val="2"/>
      </rPr>
      <t>*Fpenetr*10</t>
    </r>
    <r>
      <rPr>
        <vertAlign val="superscript"/>
        <sz val="10"/>
        <color theme="1"/>
        <rFont val="Verdana"/>
        <family val="2"/>
      </rPr>
      <t>-9</t>
    </r>
  </si>
  <si>
    <r>
      <t>C2 and A:  Elocal</t>
    </r>
    <r>
      <rPr>
        <sz val="8"/>
        <color theme="1"/>
        <rFont val="Verdana"/>
        <family val="2"/>
      </rPr>
      <t>water</t>
    </r>
    <r>
      <rPr>
        <sz val="10"/>
        <color theme="1"/>
        <rFont val="Verdana"/>
        <family val="2"/>
      </rPr>
      <t xml:space="preserve"> = Nlocal*F</t>
    </r>
    <r>
      <rPr>
        <sz val="8"/>
        <color theme="1"/>
        <rFont val="Verdana"/>
        <family val="2"/>
      </rPr>
      <t>water</t>
    </r>
    <r>
      <rPr>
        <sz val="10"/>
        <color theme="1"/>
        <rFont val="Verdana"/>
        <family val="2"/>
      </rPr>
      <t>*Qform</t>
    </r>
    <r>
      <rPr>
        <sz val="8"/>
        <color theme="1"/>
        <rFont val="Verdana"/>
        <family val="2"/>
      </rPr>
      <t xml:space="preserve">inh / </t>
    </r>
    <r>
      <rPr>
        <sz val="10"/>
        <color theme="1"/>
        <rFont val="Verdana"/>
        <family val="2"/>
      </rPr>
      <t>RHOform*Cform</t>
    </r>
    <r>
      <rPr>
        <sz val="8"/>
        <color theme="1"/>
        <rFont val="Verdana"/>
        <family val="2"/>
      </rPr>
      <t>volume</t>
    </r>
    <r>
      <rPr>
        <sz val="10"/>
        <color theme="1"/>
        <rFont val="Verdana"/>
        <family val="2"/>
      </rPr>
      <t>*Fpenetr*10</t>
    </r>
    <r>
      <rPr>
        <vertAlign val="superscript"/>
        <sz val="10"/>
        <color theme="1"/>
        <rFont val="Verdana"/>
        <family val="2"/>
      </rPr>
      <t>-3</t>
    </r>
  </si>
  <si>
    <r>
      <t>C2 and B:  Elocal</t>
    </r>
    <r>
      <rPr>
        <sz val="8"/>
        <color theme="1"/>
        <rFont val="Verdana"/>
        <family val="2"/>
      </rPr>
      <t>water</t>
    </r>
    <r>
      <rPr>
        <sz val="10"/>
        <color theme="1"/>
        <rFont val="Verdana"/>
        <family val="2"/>
      </rPr>
      <t xml:space="preserve"> = Nlocal*F</t>
    </r>
    <r>
      <rPr>
        <sz val="8"/>
        <color theme="1"/>
        <rFont val="Verdana"/>
        <family val="2"/>
      </rPr>
      <t>water</t>
    </r>
    <r>
      <rPr>
        <sz val="10"/>
        <color theme="1"/>
        <rFont val="Verdana"/>
        <family val="2"/>
      </rPr>
      <t>*Qform</t>
    </r>
    <r>
      <rPr>
        <sz val="8"/>
        <color theme="1"/>
        <rFont val="Verdana"/>
        <family val="2"/>
      </rPr>
      <t>inh</t>
    </r>
    <r>
      <rPr>
        <sz val="10"/>
        <color theme="1"/>
        <rFont val="Verdana"/>
        <family val="2"/>
      </rPr>
      <t>*Cform</t>
    </r>
    <r>
      <rPr>
        <sz val="8"/>
        <color theme="1"/>
        <rFont val="Verdana"/>
        <family val="2"/>
      </rPr>
      <t>weight</t>
    </r>
    <r>
      <rPr>
        <sz val="10"/>
        <color theme="1"/>
        <rFont val="Verdana"/>
        <family val="2"/>
      </rPr>
      <t>*Fpenetr*10</t>
    </r>
    <r>
      <rPr>
        <vertAlign val="superscript"/>
        <sz val="10"/>
        <color theme="1"/>
        <rFont val="Verdana"/>
        <family val="2"/>
      </rPr>
      <t>-6</t>
    </r>
  </si>
  <si>
    <r>
      <t>D1 and B:  Elocal</t>
    </r>
    <r>
      <rPr>
        <sz val="8"/>
        <color theme="1"/>
        <rFont val="Verdana"/>
        <family val="2"/>
      </rPr>
      <t>water</t>
    </r>
    <r>
      <rPr>
        <sz val="10"/>
        <color theme="1"/>
        <rFont val="Verdana"/>
        <family val="2"/>
      </rPr>
      <t xml:space="preserve"> = Nlocal*Nappl*Finh*F</t>
    </r>
    <r>
      <rPr>
        <sz val="8"/>
        <color theme="1"/>
        <rFont val="Verdana"/>
        <family val="2"/>
      </rPr>
      <t>water</t>
    </r>
    <r>
      <rPr>
        <sz val="10"/>
        <color theme="1"/>
        <rFont val="Verdana"/>
        <family val="2"/>
      </rPr>
      <t>*Vform</t>
    </r>
    <r>
      <rPr>
        <sz val="8"/>
        <color theme="1"/>
        <rFont val="Verdana"/>
        <family val="2"/>
      </rPr>
      <t>appl</t>
    </r>
    <r>
      <rPr>
        <sz val="10"/>
        <color theme="1"/>
        <rFont val="Verdana"/>
        <family val="2"/>
      </rPr>
      <t>*10</t>
    </r>
    <r>
      <rPr>
        <vertAlign val="superscript"/>
        <sz val="10"/>
        <color theme="1"/>
        <rFont val="Verdana"/>
        <family val="2"/>
      </rPr>
      <t>-9</t>
    </r>
    <r>
      <rPr>
        <sz val="10"/>
        <color theme="1"/>
        <rFont val="Verdana"/>
        <family val="2"/>
      </rPr>
      <t>*RHOform*Cform</t>
    </r>
    <r>
      <rPr>
        <sz val="8"/>
        <color theme="1"/>
        <rFont val="Verdana"/>
        <family val="2"/>
      </rPr>
      <t>weight</t>
    </r>
    <r>
      <rPr>
        <sz val="10"/>
        <color theme="1"/>
        <rFont val="Verdana"/>
        <family val="2"/>
      </rPr>
      <t>*Fpenetr</t>
    </r>
  </si>
  <si>
    <r>
      <t>D2 and B:  Elocal</t>
    </r>
    <r>
      <rPr>
        <sz val="8"/>
        <color theme="1"/>
        <rFont val="Verdana"/>
        <family val="2"/>
      </rPr>
      <t>water</t>
    </r>
    <r>
      <rPr>
        <sz val="10"/>
        <color theme="1"/>
        <rFont val="Verdana"/>
        <family val="2"/>
      </rPr>
      <t xml:space="preserve"> = Nlocal*Nappl*Finh*F</t>
    </r>
    <r>
      <rPr>
        <sz val="8"/>
        <color theme="1"/>
        <rFont val="Verdana"/>
        <family val="2"/>
      </rPr>
      <t>water</t>
    </r>
    <r>
      <rPr>
        <sz val="10"/>
        <color theme="1"/>
        <rFont val="Verdana"/>
        <family val="2"/>
      </rPr>
      <t>*Qform</t>
    </r>
    <r>
      <rPr>
        <sz val="8"/>
        <color theme="1"/>
        <rFont val="Verdana"/>
        <family val="2"/>
      </rPr>
      <t>appl</t>
    </r>
    <r>
      <rPr>
        <sz val="10"/>
        <color theme="1"/>
        <rFont val="Verdana"/>
        <family val="2"/>
      </rPr>
      <t>*Cform</t>
    </r>
    <r>
      <rPr>
        <sz val="8"/>
        <color theme="1"/>
        <rFont val="Verdana"/>
        <family val="2"/>
      </rPr>
      <t>weight</t>
    </r>
    <r>
      <rPr>
        <sz val="10"/>
        <color theme="1"/>
        <rFont val="Verdana"/>
        <family val="2"/>
      </rPr>
      <t>*Fpenetr*10</t>
    </r>
    <r>
      <rPr>
        <vertAlign val="superscript"/>
        <sz val="10"/>
        <color theme="1"/>
        <rFont val="Verdana"/>
        <family val="2"/>
      </rPr>
      <t>-6</t>
    </r>
  </si>
  <si>
    <r>
      <t>D2 and A:  Elocal</t>
    </r>
    <r>
      <rPr>
        <sz val="8"/>
        <color theme="1"/>
        <rFont val="Verdana"/>
        <family val="2"/>
      </rPr>
      <t>water</t>
    </r>
    <r>
      <rPr>
        <sz val="10"/>
        <color theme="1"/>
        <rFont val="Verdana"/>
        <family val="2"/>
      </rPr>
      <t xml:space="preserve"> = Nlocal*Nappl*Finh*F</t>
    </r>
    <r>
      <rPr>
        <sz val="8"/>
        <color theme="1"/>
        <rFont val="Verdana"/>
        <family val="2"/>
      </rPr>
      <t>water</t>
    </r>
    <r>
      <rPr>
        <sz val="10"/>
        <color theme="1"/>
        <rFont val="Verdana"/>
        <family val="2"/>
      </rPr>
      <t>*Qform</t>
    </r>
    <r>
      <rPr>
        <sz val="8"/>
        <color theme="1"/>
        <rFont val="Verdana"/>
        <family val="2"/>
      </rPr>
      <t xml:space="preserve">appl / </t>
    </r>
    <r>
      <rPr>
        <sz val="10"/>
        <color theme="1"/>
        <rFont val="Verdana"/>
        <family val="2"/>
      </rPr>
      <t>RHOform*Cform</t>
    </r>
    <r>
      <rPr>
        <sz val="8"/>
        <color theme="1"/>
        <rFont val="Verdana"/>
        <family val="2"/>
      </rPr>
      <t>volume</t>
    </r>
    <r>
      <rPr>
        <sz val="10"/>
        <color theme="1"/>
        <rFont val="Verdana"/>
        <family val="2"/>
      </rPr>
      <t>*Fpenetr*10</t>
    </r>
    <r>
      <rPr>
        <vertAlign val="superscript"/>
        <sz val="10"/>
        <color theme="1"/>
        <rFont val="Verdana"/>
        <family val="2"/>
      </rPr>
      <t>-3</t>
    </r>
  </si>
  <si>
    <r>
      <t>Table 1: Model calculations for Elocal</t>
    </r>
    <r>
      <rPr>
        <b/>
        <sz val="8"/>
        <color theme="3"/>
        <rFont val="Verdana"/>
        <family val="2"/>
      </rPr>
      <t>water</t>
    </r>
  </si>
  <si>
    <t>Pick list: ESD Table 3.8</t>
  </si>
  <si>
    <t>1. Enter the TONNAGE value.</t>
  </si>
  <si>
    <t>Environmental Emission Scenarios for Product Type 1: Biocides used as human hygiene biocidal products</t>
  </si>
  <si>
    <t>ESD for PT 1: Emission scenarios for biocides used as human hygiene biocidal products (EUBEES, 2004)</t>
  </si>
  <si>
    <t>INDEX</t>
  </si>
  <si>
    <r>
      <t xml:space="preserve">S/D/O/P </t>
    </r>
    <r>
      <rPr>
        <i/>
        <vertAlign val="superscript"/>
        <sz val="10"/>
        <color rgb="FF0070C0"/>
        <rFont val="Verdana"/>
        <family val="2"/>
      </rPr>
      <t>1</t>
    </r>
  </si>
  <si>
    <t>1) S: data set; D: default; O: output; P: pick list</t>
  </si>
  <si>
    <t xml:space="preserve">1. Select the type of end product from the pick list. </t>
  </si>
  <si>
    <t>4. Select consumption per inhabitant or per application from the pick list (with the appropriate unit).</t>
  </si>
  <si>
    <t>6. As no market shares for disinfectants applied for this purpose are known, a "best guess" of 0.5 is used for Fpenetr. If better data for the specific products become available the default value can be overruled.</t>
  </si>
  <si>
    <r>
      <t>tonnes.yr</t>
    </r>
    <r>
      <rPr>
        <vertAlign val="superscript"/>
        <sz val="10"/>
        <color theme="1"/>
        <rFont val="Verdana"/>
        <family val="2"/>
      </rPr>
      <t>-1</t>
    </r>
  </si>
  <si>
    <r>
      <t>d.yr</t>
    </r>
    <r>
      <rPr>
        <vertAlign val="superscript"/>
        <sz val="10"/>
        <color theme="1"/>
        <rFont val="Verdana"/>
        <family val="2"/>
      </rPr>
      <t>-1</t>
    </r>
  </si>
  <si>
    <r>
      <t>kg.d</t>
    </r>
    <r>
      <rPr>
        <vertAlign val="superscript"/>
        <sz val="10"/>
        <color theme="1"/>
        <rFont val="Verdana"/>
        <family val="2"/>
      </rPr>
      <t>-1</t>
    </r>
  </si>
  <si>
    <r>
      <t>Fprodvol</t>
    </r>
    <r>
      <rPr>
        <vertAlign val="subscript"/>
        <sz val="10"/>
        <color theme="1"/>
        <rFont val="Verdana"/>
        <family val="2"/>
      </rPr>
      <t>reg</t>
    </r>
  </si>
  <si>
    <r>
      <t>F</t>
    </r>
    <r>
      <rPr>
        <vertAlign val="subscript"/>
        <sz val="10"/>
        <color theme="1"/>
        <rFont val="Verdana"/>
        <family val="2"/>
      </rPr>
      <t>water</t>
    </r>
  </si>
  <si>
    <r>
      <t>Elocal</t>
    </r>
    <r>
      <rPr>
        <vertAlign val="subscript"/>
        <sz val="10"/>
        <color theme="1"/>
        <rFont val="Verdana"/>
        <family val="2"/>
      </rPr>
      <t>water</t>
    </r>
  </si>
  <si>
    <r>
      <t>d</t>
    </r>
    <r>
      <rPr>
        <vertAlign val="superscript"/>
        <sz val="10"/>
        <color theme="1"/>
        <rFont val="Verdana"/>
        <family val="2"/>
      </rPr>
      <t>-1</t>
    </r>
  </si>
  <si>
    <r>
      <t>kg.m</t>
    </r>
    <r>
      <rPr>
        <vertAlign val="superscript"/>
        <sz val="10"/>
        <color theme="1"/>
        <rFont val="Verdana"/>
        <family val="2"/>
      </rPr>
      <t>-3</t>
    </r>
  </si>
  <si>
    <r>
      <rPr>
        <b/>
        <sz val="10"/>
        <color theme="1"/>
        <rFont val="Verdana"/>
        <family val="2"/>
      </rPr>
      <t>Elocal</t>
    </r>
    <r>
      <rPr>
        <b/>
        <vertAlign val="subscript"/>
        <sz val="10"/>
        <color theme="1"/>
        <rFont val="Verdana"/>
        <family val="2"/>
      </rPr>
      <t>water</t>
    </r>
    <r>
      <rPr>
        <sz val="10"/>
        <color theme="1"/>
        <rFont val="Verdana"/>
        <family val="2"/>
      </rPr>
      <t xml:space="preserve"> = TONNAGE * Fprodvol</t>
    </r>
    <r>
      <rPr>
        <vertAlign val="subscript"/>
        <sz val="10"/>
        <color theme="1"/>
        <rFont val="Verdana"/>
        <family val="2"/>
      </rPr>
      <t>reg</t>
    </r>
    <r>
      <rPr>
        <sz val="10"/>
        <color theme="1"/>
        <rFont val="Verdana"/>
        <family val="2"/>
      </rPr>
      <t xml:space="preserve"> * 10</t>
    </r>
    <r>
      <rPr>
        <vertAlign val="superscript"/>
        <sz val="10"/>
        <color theme="1"/>
        <rFont val="Verdana"/>
        <family val="2"/>
      </rPr>
      <t>3</t>
    </r>
    <r>
      <rPr>
        <sz val="10"/>
        <color theme="1"/>
        <rFont val="Verdana"/>
        <family val="2"/>
      </rPr>
      <t xml:space="preserve"> * Fmainsource</t>
    </r>
    <r>
      <rPr>
        <sz val="10"/>
        <color theme="1"/>
        <rFont val="Verdana"/>
        <family val="2"/>
      </rPr>
      <t>* F</t>
    </r>
    <r>
      <rPr>
        <vertAlign val="subscript"/>
        <sz val="10"/>
        <color theme="1"/>
        <rFont val="Verdana"/>
        <family val="2"/>
      </rPr>
      <t>water</t>
    </r>
    <r>
      <rPr>
        <sz val="10"/>
        <color theme="1"/>
        <rFont val="Verdana"/>
        <family val="2"/>
      </rPr>
      <t xml:space="preserve"> / Temission</t>
    </r>
  </si>
  <si>
    <r>
      <t>g.d</t>
    </r>
    <r>
      <rPr>
        <vertAlign val="superscript"/>
        <sz val="10"/>
        <color theme="1"/>
        <rFont val="Verdana"/>
        <family val="2"/>
      </rPr>
      <t>-1</t>
    </r>
  </si>
  <si>
    <t>Version history</t>
  </si>
  <si>
    <t>v1.0</t>
  </si>
  <si>
    <t>Other hand disinfectants</t>
  </si>
  <si>
    <t>Introduce value below</t>
  </si>
  <si>
    <t>5. If "Consumption per inhabitant per day" is selected, enter the corresponding value for the Vform_inh or the Qform_inh.  If "Type of end product" selected was "Soap and liquid soap hand disinfectant" or "Other hand disinfectants" enter also the Vform_appl/Qform_appl and Nappl values.</t>
  </si>
  <si>
    <t>Nursing staff</t>
  </si>
  <si>
    <t>Surgical staff</t>
  </si>
  <si>
    <t>Staff selection for Qsubst calculation</t>
  </si>
  <si>
    <t>TAB</t>
  </si>
  <si>
    <r>
      <t>FTE.bed</t>
    </r>
    <r>
      <rPr>
        <vertAlign val="superscript"/>
        <sz val="10"/>
        <color theme="1"/>
        <rFont val="Verdana"/>
        <family val="2"/>
      </rPr>
      <t>-1</t>
    </r>
  </si>
  <si>
    <t>D</t>
  </si>
  <si>
    <t xml:space="preserve">Efficient dose rate of the hand disinfectant </t>
  </si>
  <si>
    <r>
      <t>kg.event</t>
    </r>
    <r>
      <rPr>
        <vertAlign val="superscript"/>
        <sz val="10"/>
        <color theme="1"/>
        <rFont val="Verdana"/>
        <family val="2"/>
      </rPr>
      <t>-1</t>
    </r>
  </si>
  <si>
    <t xml:space="preserve">Fraction of active substance in the hand disinfectant </t>
  </si>
  <si>
    <r>
      <t>Q</t>
    </r>
    <r>
      <rPr>
        <vertAlign val="subscript"/>
        <sz val="10"/>
        <color theme="1"/>
        <rFont val="Verdana"/>
        <family val="2"/>
      </rPr>
      <t>form</t>
    </r>
  </si>
  <si>
    <r>
      <t>F</t>
    </r>
    <r>
      <rPr>
        <vertAlign val="subscript"/>
        <sz val="10"/>
        <color theme="1"/>
        <rFont val="Verdana"/>
        <family val="2"/>
      </rPr>
      <t>form</t>
    </r>
  </si>
  <si>
    <r>
      <t>RHO</t>
    </r>
    <r>
      <rPr>
        <vertAlign val="subscript"/>
        <sz val="10"/>
        <color theme="1"/>
        <rFont val="Verdana"/>
        <family val="2"/>
      </rPr>
      <t>form</t>
    </r>
  </si>
  <si>
    <t>Density of the product</t>
  </si>
  <si>
    <r>
      <t>kg.l</t>
    </r>
    <r>
      <rPr>
        <vertAlign val="superscript"/>
        <sz val="10"/>
        <color theme="1"/>
        <rFont val="Verdana"/>
        <family val="2"/>
      </rPr>
      <t>-1</t>
    </r>
  </si>
  <si>
    <t>Number of disinfection events/FTE/day</t>
  </si>
  <si>
    <r>
      <t>FTE</t>
    </r>
    <r>
      <rPr>
        <vertAlign val="superscript"/>
        <sz val="10"/>
        <color theme="1"/>
        <rFont val="Verdana"/>
        <family val="2"/>
      </rPr>
      <t>-1</t>
    </r>
    <r>
      <rPr>
        <sz val="10"/>
        <color theme="1"/>
        <rFont val="Verdana"/>
        <family val="2"/>
      </rPr>
      <t>.d</t>
    </r>
    <r>
      <rPr>
        <vertAlign val="superscript"/>
        <sz val="10"/>
        <color theme="1"/>
        <rFont val="Verdana"/>
        <family val="2"/>
      </rPr>
      <t>-1</t>
    </r>
  </si>
  <si>
    <t>Type of wash</t>
  </si>
  <si>
    <t>Hand rubs</t>
  </si>
  <si>
    <t>??</t>
  </si>
  <si>
    <t>Hand wash with soaps and liquid soaps</t>
  </si>
  <si>
    <t>Nursing and surgical staff</t>
  </si>
  <si>
    <t>2) Not only hands but also forearms are disinfected</t>
  </si>
  <si>
    <t>If a substance is used for both nursing and surgical staff, the results are summed up</t>
  </si>
  <si>
    <r>
      <t>RHO</t>
    </r>
    <r>
      <rPr>
        <vertAlign val="subscript"/>
        <sz val="10"/>
        <color theme="1"/>
        <rFont val="Verdana"/>
        <family val="2"/>
      </rPr>
      <t>form</t>
    </r>
    <r>
      <rPr>
        <sz val="10"/>
        <color theme="1"/>
        <rFont val="Verdana"/>
        <family val="2"/>
      </rPr>
      <t xml:space="preserve"> is only relevant for Qsubst calculation if the application rate of the product is provided as volume</t>
    </r>
  </si>
  <si>
    <r>
      <t>kg.bed</t>
    </r>
    <r>
      <rPr>
        <vertAlign val="superscript"/>
        <sz val="10"/>
        <color theme="1"/>
        <rFont val="Verdana"/>
        <family val="2"/>
      </rPr>
      <t>-1</t>
    </r>
    <r>
      <rPr>
        <sz val="10"/>
        <color theme="1"/>
        <rFont val="Verdana"/>
        <family val="2"/>
      </rPr>
      <t>.d</t>
    </r>
    <r>
      <rPr>
        <vertAlign val="superscript"/>
        <sz val="10"/>
        <color theme="1"/>
        <rFont val="Verdana"/>
        <family val="2"/>
      </rPr>
      <t>-1</t>
    </r>
  </si>
  <si>
    <t>B) Weight</t>
  </si>
  <si>
    <t>Select "Volume" or "Weight"</t>
  </si>
  <si>
    <t>Select type of end-product</t>
  </si>
  <si>
    <t>Select consumption per inhabitant/day or per application</t>
  </si>
  <si>
    <t>Spreadsheet "PT1 -private use-avrg consumpt"</t>
  </si>
  <si>
    <t>Type of end-product</t>
  </si>
  <si>
    <t>Spreadsheet "PT1 -prof use-avrg consumpt"</t>
  </si>
  <si>
    <t>Select hospital staff</t>
  </si>
  <si>
    <t>Select chemical type</t>
  </si>
  <si>
    <t>Select type of application</t>
  </si>
  <si>
    <t>Hospital staff ("Nursing staff", "Surgical staff" or "Nursing and surgical staff")</t>
  </si>
  <si>
    <t>Type of application ("Hand wash with soaps and liquid soaps" or "Hand rubs")</t>
  </si>
  <si>
    <r>
      <rPr>
        <b/>
        <sz val="11"/>
        <color theme="1"/>
        <rFont val="Verdana"/>
        <family val="2"/>
      </rPr>
      <t>Reference document:</t>
    </r>
    <r>
      <rPr>
        <sz val="11"/>
        <color theme="1"/>
        <rFont val="Verdana"/>
        <family val="2"/>
      </rPr>
      <t xml:space="preserve"> </t>
    </r>
  </si>
  <si>
    <t>The default values can be overwritten. Once overwritten, in order to revert to the default values, these need to be manually introduced. Alternatively replace this worksheet by copying the one from the excel file in ECHA website.</t>
  </si>
  <si>
    <t>Emission scenario for calculating the release of disinfectants used in human hygiene biocidal products (for private use) based on an average consumption for products containing the biocide (§ 4, Table 4.2, p.15)</t>
  </si>
  <si>
    <t>Emission scenario for calculating the release of disinfectants used for skin and hand application in hospitals based on the annual tonnage applied (§ 4, Table 4.4, p.16)</t>
  </si>
  <si>
    <t>References / Calculation formulas / Explanations</t>
  </si>
  <si>
    <t>Emission scenario for calculating the release of disinfectants used in human hygiene biocidal products (for private use) based on the annual tonnage applied (ESD § 4, Table 4.1, p.14)</t>
  </si>
  <si>
    <t>This workbook provides a calculation tool for estimating the environmental releases from the use of biocides used as human hygiene biocidal products. It consists of four spreadsheets, covering the emission scenarios described in the Emission Scenario Document (below). Whenever changes have been introduced by the Technical Agreements for Biocides (TAB) these are mentioned in the scenarios affected.
This is not a standalone document. It is a calculation tool and it should be used in combination with the ESD, which contains the background information that needs to be taken into account in order to correctly use this spreadsheet.</t>
  </si>
  <si>
    <r>
      <t>D1 and A:  Elocal</t>
    </r>
    <r>
      <rPr>
        <sz val="8"/>
        <color theme="1"/>
        <rFont val="Verdana"/>
        <family val="2"/>
      </rPr>
      <t>water</t>
    </r>
    <r>
      <rPr>
        <sz val="10"/>
        <color theme="1"/>
        <rFont val="Verdana"/>
        <family val="2"/>
      </rPr>
      <t xml:space="preserve"> = Nlocal*Nappl*Finh*F</t>
    </r>
    <r>
      <rPr>
        <sz val="8"/>
        <color theme="1"/>
        <rFont val="Verdana"/>
        <family val="2"/>
      </rPr>
      <t>water</t>
    </r>
    <r>
      <rPr>
        <sz val="10"/>
        <color theme="1"/>
        <rFont val="Verdana"/>
        <family val="2"/>
      </rPr>
      <t>*Vform</t>
    </r>
    <r>
      <rPr>
        <sz val="8"/>
        <color theme="1"/>
        <rFont val="Verdana"/>
        <family val="2"/>
      </rPr>
      <t>appl</t>
    </r>
    <r>
      <rPr>
        <sz val="10"/>
        <color theme="1"/>
        <rFont val="Verdana"/>
        <family val="2"/>
      </rPr>
      <t>*</t>
    </r>
    <r>
      <rPr>
        <sz val="10"/>
        <color theme="1"/>
        <rFont val="Verdana"/>
        <family val="2"/>
      </rPr>
      <t>10</t>
    </r>
    <r>
      <rPr>
        <vertAlign val="superscript"/>
        <sz val="10"/>
        <color theme="1"/>
        <rFont val="Verdana"/>
        <family val="2"/>
      </rPr>
      <t>-6</t>
    </r>
    <r>
      <rPr>
        <sz val="10"/>
        <color theme="1"/>
        <rFont val="Verdana"/>
        <family val="2"/>
      </rPr>
      <t>*Cform</t>
    </r>
    <r>
      <rPr>
        <sz val="8"/>
        <color theme="1"/>
        <rFont val="Verdana"/>
        <family val="2"/>
      </rPr>
      <t>volume</t>
    </r>
    <r>
      <rPr>
        <sz val="10"/>
        <color theme="1"/>
        <rFont val="Verdana"/>
        <family val="2"/>
      </rPr>
      <t>*Fpenetr</t>
    </r>
  </si>
  <si>
    <t>if Qform/Vform (Consumption) and Nappl are both default values</t>
  </si>
  <si>
    <t>if Qform/Vform (Consumption) and/or Nappl are set values</t>
  </si>
  <si>
    <r>
      <t xml:space="preserve">Nursing staff - </t>
    </r>
    <r>
      <rPr>
        <b/>
        <sz val="10"/>
        <color theme="1"/>
        <rFont val="Verdana"/>
        <family val="2"/>
      </rPr>
      <t>DEFAULT VALUE</t>
    </r>
  </si>
  <si>
    <r>
      <t xml:space="preserve">Surgical staff </t>
    </r>
    <r>
      <rPr>
        <vertAlign val="superscript"/>
        <sz val="10"/>
        <color theme="1"/>
        <rFont val="Verdana"/>
        <family val="2"/>
      </rPr>
      <t>2</t>
    </r>
    <r>
      <rPr>
        <sz val="10"/>
        <color theme="1"/>
        <rFont val="Verdana"/>
        <family val="2"/>
      </rPr>
      <t xml:space="preserve"> - </t>
    </r>
    <r>
      <rPr>
        <b/>
        <sz val="10"/>
        <color theme="1"/>
        <rFont val="Verdana"/>
        <family val="2"/>
      </rPr>
      <t>DEFAULT VALUE</t>
    </r>
  </si>
  <si>
    <r>
      <t xml:space="preserve">Enter the value provided by the applicant. If no information is provided by the applicant, </t>
    </r>
    <r>
      <rPr>
        <b/>
        <sz val="10"/>
        <color theme="1"/>
        <rFont val="Verdana"/>
        <family val="2"/>
      </rPr>
      <t>leave this cell empty</t>
    </r>
    <r>
      <rPr>
        <sz val="10"/>
        <color theme="1"/>
        <rFont val="Verdana"/>
        <family val="2"/>
      </rPr>
      <t xml:space="preserve">. The applicable </t>
    </r>
    <r>
      <rPr>
        <b/>
        <sz val="10"/>
        <color theme="1"/>
        <rFont val="Verdana"/>
        <family val="2"/>
      </rPr>
      <t>default value(s) below</t>
    </r>
    <r>
      <rPr>
        <sz val="10"/>
        <color theme="1"/>
        <rFont val="Verdana"/>
        <family val="2"/>
      </rPr>
      <t xml:space="preserve"> will be used in the calculations instead.</t>
    </r>
  </si>
  <si>
    <t>Consumption of active ingredient per occupied bed</t>
  </si>
  <si>
    <t>Number of beds in model hospital</t>
  </si>
  <si>
    <r>
      <t>Nbeds</t>
    </r>
    <r>
      <rPr>
        <vertAlign val="subscript"/>
        <sz val="10"/>
        <color theme="1"/>
        <rFont val="Verdana"/>
        <family val="2"/>
      </rPr>
      <t>pres</t>
    </r>
  </si>
  <si>
    <t>Number of hospital personal per present bed</t>
  </si>
  <si>
    <r>
      <t>Nursing staff:  Qsubst</t>
    </r>
    <r>
      <rPr>
        <vertAlign val="subscript"/>
        <sz val="10"/>
        <color theme="1"/>
        <rFont val="Verdana"/>
        <family val="2"/>
      </rPr>
      <t>pres_bed</t>
    </r>
    <r>
      <rPr>
        <sz val="10"/>
        <color theme="1"/>
        <rFont val="Verdana"/>
        <family val="2"/>
      </rPr>
      <t xml:space="preserve"> = N</t>
    </r>
    <r>
      <rPr>
        <vertAlign val="subscript"/>
        <sz val="10"/>
        <color theme="1"/>
        <rFont val="Verdana"/>
        <family val="2"/>
      </rPr>
      <t>FTE/pres_bed</t>
    </r>
    <r>
      <rPr>
        <sz val="10"/>
        <color theme="1"/>
        <rFont val="Verdana"/>
        <family val="2"/>
      </rPr>
      <t xml:space="preserve"> * Q</t>
    </r>
    <r>
      <rPr>
        <vertAlign val="subscript"/>
        <sz val="10"/>
        <color theme="1"/>
        <rFont val="Verdana"/>
        <family val="2"/>
      </rPr>
      <t>form</t>
    </r>
    <r>
      <rPr>
        <sz val="10"/>
        <color theme="1"/>
        <rFont val="Verdana"/>
        <family val="2"/>
      </rPr>
      <t xml:space="preserve"> * F</t>
    </r>
    <r>
      <rPr>
        <vertAlign val="subscript"/>
        <sz val="10"/>
        <color theme="1"/>
        <rFont val="Verdana"/>
        <family val="2"/>
      </rPr>
      <t>form</t>
    </r>
    <r>
      <rPr>
        <sz val="10"/>
        <color theme="1"/>
        <rFont val="Verdana"/>
        <family val="2"/>
      </rPr>
      <t xml:space="preserve"> * RHO</t>
    </r>
    <r>
      <rPr>
        <vertAlign val="subscript"/>
        <sz val="10"/>
        <color theme="1"/>
        <rFont val="Verdana"/>
        <family val="2"/>
      </rPr>
      <t>form</t>
    </r>
    <r>
      <rPr>
        <sz val="10"/>
        <color theme="1"/>
        <rFont val="Verdana"/>
        <family val="2"/>
      </rPr>
      <t xml:space="preserve"> * N</t>
    </r>
    <r>
      <rPr>
        <vertAlign val="subscript"/>
        <sz val="10"/>
        <color theme="1"/>
        <rFont val="Verdana"/>
        <family val="2"/>
      </rPr>
      <t>appl</t>
    </r>
  </si>
  <si>
    <r>
      <t>N</t>
    </r>
    <r>
      <rPr>
        <vertAlign val="subscript"/>
        <sz val="10"/>
        <color theme="1"/>
        <rFont val="Verdana"/>
        <family val="2"/>
      </rPr>
      <t>FTE/pres_bed</t>
    </r>
  </si>
  <si>
    <r>
      <t>Surgical staff:  Qsubst</t>
    </r>
    <r>
      <rPr>
        <vertAlign val="subscript"/>
        <sz val="10"/>
        <color theme="1"/>
        <rFont val="Verdana"/>
        <family val="2"/>
      </rPr>
      <t>pres_bed</t>
    </r>
    <r>
      <rPr>
        <sz val="10"/>
        <color theme="1"/>
        <rFont val="Verdana"/>
        <family val="2"/>
      </rPr>
      <t xml:space="preserve"> = N</t>
    </r>
    <r>
      <rPr>
        <vertAlign val="subscript"/>
        <sz val="10"/>
        <color theme="1"/>
        <rFont val="Verdana"/>
        <family val="2"/>
      </rPr>
      <t>FTE/pres_bed</t>
    </r>
    <r>
      <rPr>
        <sz val="10"/>
        <color theme="1"/>
        <rFont val="Verdana"/>
        <family val="2"/>
      </rPr>
      <t xml:space="preserve"> * 0.1 * Q</t>
    </r>
    <r>
      <rPr>
        <vertAlign val="subscript"/>
        <sz val="10"/>
        <color theme="1"/>
        <rFont val="Verdana"/>
        <family val="2"/>
      </rPr>
      <t>form</t>
    </r>
    <r>
      <rPr>
        <sz val="10"/>
        <color theme="1"/>
        <rFont val="Verdana"/>
        <family val="2"/>
      </rPr>
      <t xml:space="preserve"> * F</t>
    </r>
    <r>
      <rPr>
        <vertAlign val="subscript"/>
        <sz val="10"/>
        <color theme="1"/>
        <rFont val="Verdana"/>
        <family val="2"/>
      </rPr>
      <t>form</t>
    </r>
    <r>
      <rPr>
        <sz val="10"/>
        <color theme="1"/>
        <rFont val="Verdana"/>
        <family val="2"/>
      </rPr>
      <t xml:space="preserve"> * RHO</t>
    </r>
    <r>
      <rPr>
        <vertAlign val="subscript"/>
        <sz val="10"/>
        <color theme="1"/>
        <rFont val="Verdana"/>
        <family val="2"/>
      </rPr>
      <t>form</t>
    </r>
    <r>
      <rPr>
        <sz val="10"/>
        <color theme="1"/>
        <rFont val="Verdana"/>
        <family val="2"/>
      </rPr>
      <t xml:space="preserve"> * N</t>
    </r>
    <r>
      <rPr>
        <vertAlign val="subscript"/>
        <sz val="10"/>
        <color theme="1"/>
        <rFont val="Verdana"/>
        <family val="2"/>
      </rPr>
      <t>appl</t>
    </r>
  </si>
  <si>
    <r>
      <t>Qsubst</t>
    </r>
    <r>
      <rPr>
        <vertAlign val="subscript"/>
        <sz val="10"/>
        <color theme="1"/>
        <rFont val="Verdana"/>
        <family val="2"/>
      </rPr>
      <t>pres_bed</t>
    </r>
  </si>
  <si>
    <r>
      <t>Qsubst</t>
    </r>
    <r>
      <rPr>
        <vertAlign val="subscript"/>
        <sz val="10"/>
        <color theme="1"/>
        <rFont val="Verdana"/>
        <family val="2"/>
      </rPr>
      <t>occup_bed</t>
    </r>
  </si>
  <si>
    <t>Consumption of active ingredient per present bed</t>
  </si>
  <si>
    <t>Pick list: ESD Table 3.8 (column I)</t>
  </si>
  <si>
    <t>Qsubst_occup_bed (II)</t>
  </si>
  <si>
    <t>Qsubst_pres_bed (I)</t>
  </si>
  <si>
    <t>This is calculated based on Foccup, and is equal to ESD Table 3.8 Column II values, in case the default Foccup 0.75 is used.</t>
  </si>
  <si>
    <t>A) Based on average consumption per bed</t>
  </si>
  <si>
    <t>B) Based on consumption per application</t>
  </si>
  <si>
    <t>For substances for which default consumption values are defined in the ESD (Table 3.8)</t>
  </si>
  <si>
    <r>
      <rPr>
        <b/>
        <sz val="10"/>
        <color theme="1"/>
        <rFont val="Verdana"/>
        <family val="2"/>
      </rPr>
      <t>Elocal</t>
    </r>
    <r>
      <rPr>
        <b/>
        <vertAlign val="subscript"/>
        <sz val="10"/>
        <color theme="1"/>
        <rFont val="Verdana"/>
        <family val="2"/>
      </rPr>
      <t>water</t>
    </r>
    <r>
      <rPr>
        <sz val="10"/>
        <color theme="1"/>
        <rFont val="Verdana"/>
        <family val="2"/>
      </rPr>
      <t xml:space="preserve"> =
= Nbeds</t>
    </r>
    <r>
      <rPr>
        <vertAlign val="subscript"/>
        <sz val="10"/>
        <color theme="1"/>
        <rFont val="Verdana"/>
        <family val="2"/>
      </rPr>
      <t>pres</t>
    </r>
    <r>
      <rPr>
        <sz val="10"/>
        <color theme="1"/>
        <rFont val="Verdana"/>
        <family val="2"/>
      </rPr>
      <t xml:space="preserve"> * Foccup * Qsubst</t>
    </r>
    <r>
      <rPr>
        <vertAlign val="subscript"/>
        <sz val="10"/>
        <color theme="1"/>
        <rFont val="Verdana"/>
        <family val="2"/>
      </rPr>
      <t>occup_bed</t>
    </r>
    <r>
      <rPr>
        <sz val="10"/>
        <color theme="1"/>
        <rFont val="Verdana"/>
        <family val="2"/>
      </rPr>
      <t xml:space="preserve"> * 10</t>
    </r>
    <r>
      <rPr>
        <vertAlign val="superscript"/>
        <sz val="10"/>
        <color theme="1"/>
        <rFont val="Verdana"/>
        <family val="2"/>
      </rPr>
      <t xml:space="preserve">-3 </t>
    </r>
    <r>
      <rPr>
        <sz val="10"/>
        <color theme="1"/>
        <rFont val="Verdana"/>
        <family val="2"/>
      </rPr>
      <t>* F</t>
    </r>
    <r>
      <rPr>
        <vertAlign val="subscript"/>
        <sz val="10"/>
        <color theme="1"/>
        <rFont val="Verdana"/>
        <family val="2"/>
      </rPr>
      <t>water</t>
    </r>
    <r>
      <rPr>
        <sz val="10"/>
        <color theme="1"/>
        <rFont val="Verdana"/>
        <family val="2"/>
      </rPr>
      <t xml:space="preserve"> =</t>
    </r>
    <r>
      <rPr>
        <vertAlign val="subscript"/>
        <sz val="10"/>
        <color theme="1"/>
        <rFont val="Verdana"/>
        <family val="2"/>
      </rPr>
      <t xml:space="preserve">
</t>
    </r>
    <r>
      <rPr>
        <sz val="10"/>
        <color theme="1"/>
        <rFont val="Verdana"/>
        <family val="2"/>
      </rPr>
      <t>= Nbeds</t>
    </r>
    <r>
      <rPr>
        <vertAlign val="subscript"/>
        <sz val="10"/>
        <color theme="1"/>
        <rFont val="Verdana"/>
        <family val="2"/>
      </rPr>
      <t>occup</t>
    </r>
    <r>
      <rPr>
        <sz val="10"/>
        <color theme="1"/>
        <rFont val="Verdana"/>
        <family val="2"/>
      </rPr>
      <t xml:space="preserve"> * Qsubst</t>
    </r>
    <r>
      <rPr>
        <vertAlign val="subscript"/>
        <sz val="10"/>
        <color theme="1"/>
        <rFont val="Verdana"/>
        <family val="2"/>
      </rPr>
      <t>occup_bed</t>
    </r>
    <r>
      <rPr>
        <sz val="10"/>
        <color theme="1"/>
        <rFont val="Verdana"/>
        <family val="2"/>
      </rPr>
      <t xml:space="preserve"> * 10</t>
    </r>
    <r>
      <rPr>
        <vertAlign val="superscript"/>
        <sz val="10"/>
        <color theme="1"/>
        <rFont val="Verdana"/>
        <family val="2"/>
      </rPr>
      <t xml:space="preserve">-3 </t>
    </r>
    <r>
      <rPr>
        <sz val="10"/>
        <color theme="1"/>
        <rFont val="Verdana"/>
        <family val="2"/>
      </rPr>
      <t>* F</t>
    </r>
    <r>
      <rPr>
        <vertAlign val="subscript"/>
        <sz val="10"/>
        <color theme="1"/>
        <rFont val="Verdana"/>
        <family val="2"/>
      </rPr>
      <t>water</t>
    </r>
  </si>
  <si>
    <r>
      <t xml:space="preserve">For substances for which default consumption values are </t>
    </r>
    <r>
      <rPr>
        <b/>
        <u/>
        <sz val="12"/>
        <color theme="1"/>
        <rFont val="Verdana"/>
        <family val="2"/>
      </rPr>
      <t>NOT</t>
    </r>
    <r>
      <rPr>
        <u/>
        <sz val="12"/>
        <color theme="1"/>
        <rFont val="Verdana"/>
        <family val="2"/>
      </rPr>
      <t xml:space="preserve"> defined in the ESD </t>
    </r>
  </si>
  <si>
    <t>Based on average consumption per bed</t>
  </si>
  <si>
    <t>Calculate Qsubst below</t>
  </si>
  <si>
    <r>
      <rPr>
        <b/>
        <sz val="10"/>
        <color theme="1"/>
        <rFont val="Verdana"/>
        <family val="2"/>
      </rPr>
      <t>Elocal</t>
    </r>
    <r>
      <rPr>
        <b/>
        <vertAlign val="subscript"/>
        <sz val="10"/>
        <color theme="1"/>
        <rFont val="Verdana"/>
        <family val="2"/>
      </rPr>
      <t>water</t>
    </r>
    <r>
      <rPr>
        <sz val="10"/>
        <color theme="1"/>
        <rFont val="Verdana"/>
        <family val="2"/>
      </rPr>
      <t xml:space="preserve"> = Nbeds</t>
    </r>
    <r>
      <rPr>
        <vertAlign val="subscript"/>
        <sz val="10"/>
        <color theme="1"/>
        <rFont val="Verdana"/>
        <family val="2"/>
      </rPr>
      <t>pres</t>
    </r>
    <r>
      <rPr>
        <sz val="10"/>
        <color theme="1"/>
        <rFont val="Verdana"/>
        <family val="2"/>
      </rPr>
      <t xml:space="preserve"> * Qsubst</t>
    </r>
    <r>
      <rPr>
        <vertAlign val="subscript"/>
        <sz val="10"/>
        <color theme="1"/>
        <rFont val="Verdana"/>
        <family val="2"/>
      </rPr>
      <t>pres_bed</t>
    </r>
    <r>
      <rPr>
        <sz val="10"/>
        <color theme="1"/>
        <rFont val="Verdana"/>
        <family val="2"/>
      </rPr>
      <t xml:space="preserve"> * F</t>
    </r>
    <r>
      <rPr>
        <vertAlign val="subscript"/>
        <sz val="10"/>
        <color theme="1"/>
        <rFont val="Verdana"/>
        <family val="2"/>
      </rPr>
      <t>water</t>
    </r>
    <r>
      <rPr>
        <sz val="10"/>
        <color theme="1"/>
        <rFont val="Verdana"/>
        <family val="2"/>
      </rPr>
      <t/>
    </r>
  </si>
  <si>
    <t>1. Select the chemical type of the active substance from the pick list. Qsubst per present bed and Qsubst per occupied bed will be automatically filled in (except if "Other" has been selected; see #3 below).</t>
  </si>
  <si>
    <r>
      <t>3. If "Other" was selected from the pick list for active substance chemical type, proceed with the calculation of Qsubst per present bed:
- Select "Nursing staff", "Surgical staff" or "Nursing and surgical staff";
- Select "Hand wash" or "Hand rubs"; Nappl will be automatically filled in;
-</t>
    </r>
    <r>
      <rPr>
        <b/>
        <sz val="10"/>
        <rFont val="Verdana"/>
        <family val="2"/>
      </rPr>
      <t xml:space="preserve"> If known</t>
    </r>
    <r>
      <rPr>
        <sz val="10"/>
        <rFont val="Verdana"/>
        <family val="2"/>
      </rPr>
      <t xml:space="preserve">, provide a value for the efficient dose rate of the hand disinfectant; select if quantity (kg/event) or volume (l/event); </t>
    </r>
    <r>
      <rPr>
        <b/>
        <sz val="10"/>
        <rFont val="Verdana"/>
        <family val="2"/>
      </rPr>
      <t xml:space="preserve">otherwise default values </t>
    </r>
    <r>
      <rPr>
        <sz val="10"/>
        <rFont val="Verdana"/>
        <family val="2"/>
      </rPr>
      <t>for nursing staff and surgical staff will be used;
- Provide the fraction of active substance in the hand disinfectant (F</t>
    </r>
    <r>
      <rPr>
        <vertAlign val="subscript"/>
        <sz val="10"/>
        <rFont val="Verdana"/>
        <family val="2"/>
      </rPr>
      <t>form</t>
    </r>
    <r>
      <rPr>
        <sz val="10"/>
        <rFont val="Verdana"/>
        <family val="2"/>
      </rPr>
      <t>);
- If a the efficient dose rate was provided as volume (l/event), specify the density of the product (RHO</t>
    </r>
    <r>
      <rPr>
        <vertAlign val="subscript"/>
        <sz val="10"/>
        <rFont val="Verdana"/>
        <family val="2"/>
      </rPr>
      <t>form</t>
    </r>
    <r>
      <rPr>
        <sz val="10"/>
        <rFont val="Verdana"/>
        <family val="2"/>
      </rPr>
      <t>); 
- Qsubst per present bed will be calculated, for nursing staff, surgical staff or for both.</t>
    </r>
  </si>
  <si>
    <r>
      <rPr>
        <b/>
        <sz val="10"/>
        <color theme="1"/>
        <rFont val="Verdana"/>
        <family val="2"/>
      </rPr>
      <t>Elocal</t>
    </r>
    <r>
      <rPr>
        <b/>
        <vertAlign val="subscript"/>
        <sz val="10"/>
        <color theme="1"/>
        <rFont val="Verdana"/>
        <family val="2"/>
      </rPr>
      <t>water</t>
    </r>
    <r>
      <rPr>
        <sz val="10"/>
        <color theme="1"/>
        <rFont val="Verdana"/>
        <family val="2"/>
      </rPr>
      <t xml:space="preserve"> =
= Nbeds</t>
    </r>
    <r>
      <rPr>
        <vertAlign val="subscript"/>
        <sz val="10"/>
        <color theme="1"/>
        <rFont val="Verdana"/>
        <family val="2"/>
      </rPr>
      <t>pres</t>
    </r>
    <r>
      <rPr>
        <sz val="10"/>
        <color theme="1"/>
        <rFont val="Verdana"/>
        <family val="2"/>
      </rPr>
      <t xml:space="preserve"> * Qsubst</t>
    </r>
    <r>
      <rPr>
        <vertAlign val="subscript"/>
        <sz val="10"/>
        <color theme="1"/>
        <rFont val="Verdana"/>
        <family val="2"/>
      </rPr>
      <t>pres_bed</t>
    </r>
    <r>
      <rPr>
        <sz val="10"/>
        <color theme="1"/>
        <rFont val="Verdana"/>
        <family val="2"/>
      </rPr>
      <t xml:space="preserve"> * 10</t>
    </r>
    <r>
      <rPr>
        <vertAlign val="superscript"/>
        <sz val="10"/>
        <color theme="1"/>
        <rFont val="Verdana"/>
        <family val="2"/>
      </rPr>
      <t xml:space="preserve">-3 </t>
    </r>
    <r>
      <rPr>
        <sz val="10"/>
        <color theme="1"/>
        <rFont val="Verdana"/>
        <family val="2"/>
      </rPr>
      <t>* F</t>
    </r>
    <r>
      <rPr>
        <vertAlign val="subscript"/>
        <sz val="10"/>
        <color theme="1"/>
        <rFont val="Verdana"/>
        <family val="2"/>
      </rPr>
      <t>water</t>
    </r>
    <r>
      <rPr>
        <sz val="10"/>
        <color theme="1"/>
        <rFont val="Verdana"/>
        <family val="2"/>
      </rPr>
      <t xml:space="preserve"> =</t>
    </r>
    <r>
      <rPr>
        <vertAlign val="subscript"/>
        <sz val="10"/>
        <color theme="1"/>
        <rFont val="Verdana"/>
        <family val="2"/>
      </rPr>
      <t xml:space="preserve">
</t>
    </r>
    <r>
      <rPr>
        <sz val="10"/>
        <color theme="1"/>
        <rFont val="Verdana"/>
        <family val="2"/>
      </rPr>
      <t>= Nbeds</t>
    </r>
    <r>
      <rPr>
        <vertAlign val="subscript"/>
        <sz val="10"/>
        <color theme="1"/>
        <rFont val="Verdana"/>
        <family val="2"/>
      </rPr>
      <t>occup</t>
    </r>
    <r>
      <rPr>
        <sz val="10"/>
        <color theme="1"/>
        <rFont val="Verdana"/>
        <family val="2"/>
      </rPr>
      <t xml:space="preserve"> / Foccup * Qsubst</t>
    </r>
    <r>
      <rPr>
        <vertAlign val="subscript"/>
        <sz val="10"/>
        <color theme="1"/>
        <rFont val="Verdana"/>
        <family val="2"/>
      </rPr>
      <t>pres_bed</t>
    </r>
    <r>
      <rPr>
        <sz val="10"/>
        <color theme="1"/>
        <rFont val="Verdana"/>
        <family val="2"/>
      </rPr>
      <t xml:space="preserve"> * 10</t>
    </r>
    <r>
      <rPr>
        <vertAlign val="superscript"/>
        <sz val="10"/>
        <color theme="1"/>
        <rFont val="Verdana"/>
        <family val="2"/>
      </rPr>
      <t>-3</t>
    </r>
    <r>
      <rPr>
        <sz val="10"/>
        <color theme="1"/>
        <rFont val="Verdana"/>
        <family val="2"/>
      </rPr>
      <t xml:space="preserve"> * F</t>
    </r>
    <r>
      <rPr>
        <vertAlign val="subscript"/>
        <sz val="10"/>
        <color theme="1"/>
        <rFont val="Verdana"/>
        <family val="2"/>
      </rPr>
      <t xml:space="preserve">water  </t>
    </r>
    <r>
      <rPr>
        <vertAlign val="superscript"/>
        <sz val="10"/>
        <color theme="1"/>
        <rFont val="Verdana"/>
        <family val="2"/>
      </rPr>
      <t>(3)</t>
    </r>
  </si>
  <si>
    <t xml:space="preserve">3) Eq. 55 of EUSES 2.1 background report is indicated here; the corresponding equation in the ESD (eq. "B+C" in the ESD p.13) is not correct. </t>
  </si>
  <si>
    <t>Note:</t>
  </si>
  <si>
    <r>
      <t>N</t>
    </r>
    <r>
      <rPr>
        <vertAlign val="subscript"/>
        <sz val="10"/>
        <color theme="1"/>
        <rFont val="Verdana"/>
        <family val="2"/>
      </rPr>
      <t>appl_nursing</t>
    </r>
  </si>
  <si>
    <r>
      <t>N</t>
    </r>
    <r>
      <rPr>
        <vertAlign val="subscript"/>
        <sz val="10"/>
        <color theme="1"/>
        <rFont val="Verdana"/>
        <family val="2"/>
      </rPr>
      <t>appl_surgical</t>
    </r>
  </si>
  <si>
    <t>v1.1</t>
  </si>
  <si>
    <t>Vformappl
Qformappl
(g or ml)</t>
  </si>
  <si>
    <t>Foot cream antiperspirant</t>
  </si>
  <si>
    <t>Antiperspirants/Deodorant - stick, roll-on</t>
  </si>
  <si>
    <t>Antiperspirants/Deodorant - aerosol</t>
  </si>
  <si>
    <t>Foot cream anti-fungal</t>
  </si>
  <si>
    <t>Hand cream</t>
  </si>
  <si>
    <t>Liquid soaps, gels (washing hands)</t>
  </si>
  <si>
    <t>Solid soaps (washing hands)</t>
  </si>
  <si>
    <t>Liquid soaps, gels (showering)</t>
  </si>
  <si>
    <t>Solid soaps (showering)</t>
  </si>
  <si>
    <t>Number of emission days (professional use)</t>
  </si>
  <si>
    <t>ESD Table 3.8</t>
  </si>
  <si>
    <t>Vforminh
Qforminh
(g/d or ml/d)</t>
  </si>
  <si>
    <t>Fraction released to air</t>
  </si>
  <si>
    <t xml:space="preserve">Local emission to wastewater (standard STP) </t>
  </si>
  <si>
    <t>Local emission to air</t>
  </si>
  <si>
    <r>
      <t>Elocal</t>
    </r>
    <r>
      <rPr>
        <sz val="8"/>
        <color theme="1"/>
        <rFont val="Verdana"/>
        <family val="2"/>
      </rPr>
      <t>air</t>
    </r>
  </si>
  <si>
    <t>See Table 2 below</t>
  </si>
  <si>
    <r>
      <t xml:space="preserve">- </t>
    </r>
    <r>
      <rPr>
        <b/>
        <sz val="10"/>
        <color theme="1"/>
        <rFont val="Verdana"/>
        <family val="2"/>
      </rPr>
      <t>Updated:</t>
    </r>
    <r>
      <rPr>
        <sz val="10"/>
        <color theme="1"/>
        <rFont val="Verdana"/>
        <family val="2"/>
      </rPr>
      <t xml:space="preserve"> default values for consumption per application and number of applications of b.p. per day, for private and professional use – average consumption -  updated according to the TAB.
- </t>
    </r>
    <r>
      <rPr>
        <b/>
        <sz val="10"/>
        <color theme="1"/>
        <rFont val="Verdana"/>
        <family val="2"/>
      </rPr>
      <t>Corrected:</t>
    </r>
    <r>
      <rPr>
        <sz val="10"/>
        <color theme="1"/>
        <rFont val="Verdana"/>
        <family val="2"/>
      </rPr>
      <t xml:space="preserve"> prof use-avrg consumpt: formula to calculate Elocalwater was corrected according to the TAB
- </t>
    </r>
    <r>
      <rPr>
        <b/>
        <sz val="10"/>
        <color theme="1"/>
        <rFont val="Verdana"/>
        <family val="2"/>
      </rPr>
      <t>Added:</t>
    </r>
    <r>
      <rPr>
        <sz val="10"/>
        <color theme="1"/>
        <rFont val="Verdana"/>
        <family val="2"/>
      </rPr>
      <t xml:space="preserve"> calculation of local emissions to air were added to all scenarios, following on comments received during preparation of EUSES 2.2.0. Substances used in human hygiene biocidal products can be quite volatile.</t>
    </r>
  </si>
  <si>
    <r>
      <t>F</t>
    </r>
    <r>
      <rPr>
        <vertAlign val="subscript"/>
        <sz val="10"/>
        <rFont val="Verdana"/>
        <family val="2"/>
      </rPr>
      <t>air</t>
    </r>
  </si>
  <si>
    <r>
      <t>Elocal</t>
    </r>
    <r>
      <rPr>
        <vertAlign val="subscript"/>
        <sz val="10"/>
        <rFont val="Verdana"/>
        <family val="2"/>
      </rPr>
      <t>air</t>
    </r>
  </si>
  <si>
    <r>
      <t>kg.d</t>
    </r>
    <r>
      <rPr>
        <vertAlign val="superscript"/>
        <sz val="10"/>
        <rFont val="Verdana"/>
        <family val="2"/>
      </rPr>
      <t>-1</t>
    </r>
  </si>
  <si>
    <r>
      <t>3. Elocal</t>
    </r>
    <r>
      <rPr>
        <sz val="8"/>
        <color theme="1"/>
        <rFont val="Verdana"/>
        <family val="2"/>
      </rPr>
      <t>water</t>
    </r>
    <r>
      <rPr>
        <sz val="10"/>
        <color theme="1"/>
        <rFont val="Verdana"/>
        <family val="2"/>
      </rPr>
      <t xml:space="preserve"> and Elocal</t>
    </r>
    <r>
      <rPr>
        <sz val="8"/>
        <color theme="1"/>
        <rFont val="Verdana"/>
        <family val="2"/>
      </rPr>
      <t>air</t>
    </r>
    <r>
      <rPr>
        <sz val="10"/>
        <color theme="1"/>
        <rFont val="Verdana"/>
        <family val="2"/>
      </rPr>
      <t xml:space="preserve"> will be automatically calculated.</t>
    </r>
  </si>
  <si>
    <r>
      <t>2. F</t>
    </r>
    <r>
      <rPr>
        <sz val="8"/>
        <color theme="1"/>
        <rFont val="Verdana"/>
        <family val="2"/>
      </rPr>
      <t>water</t>
    </r>
    <r>
      <rPr>
        <sz val="10"/>
        <color theme="1"/>
        <rFont val="Verdana"/>
        <family val="2"/>
      </rPr>
      <t xml:space="preserve"> = 1 by default, but the user may alter this value in case of 'non-rinse-off' products (in that case this fraction may below 1). F</t>
    </r>
    <r>
      <rPr>
        <sz val="8"/>
        <color theme="1"/>
        <rFont val="Verdana"/>
        <family val="2"/>
      </rPr>
      <t>air</t>
    </r>
    <r>
      <rPr>
        <sz val="10"/>
        <color theme="1"/>
        <rFont val="Verdana"/>
        <family val="2"/>
      </rPr>
      <t xml:space="preserve"> = 0 by default but the user may alter this value in case of volatile substances.</t>
    </r>
  </si>
  <si>
    <r>
      <t>7. Elocal</t>
    </r>
    <r>
      <rPr>
        <sz val="8"/>
        <color theme="1"/>
        <rFont val="Verdana"/>
        <family val="2"/>
      </rPr>
      <t>water</t>
    </r>
    <r>
      <rPr>
        <sz val="10"/>
        <color theme="1"/>
        <rFont val="Verdana"/>
        <family val="2"/>
      </rPr>
      <t xml:space="preserve"> and Elocal</t>
    </r>
    <r>
      <rPr>
        <sz val="8"/>
        <color theme="1"/>
        <rFont val="Verdana"/>
        <family val="2"/>
      </rPr>
      <t>air</t>
    </r>
    <r>
      <rPr>
        <sz val="10"/>
        <color theme="1"/>
        <rFont val="Verdana"/>
        <family val="2"/>
      </rPr>
      <t xml:space="preserve"> will be automatically calculated.</t>
    </r>
  </si>
  <si>
    <r>
      <t>F</t>
    </r>
    <r>
      <rPr>
        <sz val="8"/>
        <rFont val="Verdana"/>
        <family val="2"/>
      </rPr>
      <t>water</t>
    </r>
  </si>
  <si>
    <r>
      <t>F</t>
    </r>
    <r>
      <rPr>
        <sz val="8"/>
        <rFont val="Verdana"/>
        <family val="2"/>
      </rPr>
      <t>air</t>
    </r>
  </si>
  <si>
    <t>Pick list: ESD Table 4.3, TAB</t>
  </si>
  <si>
    <r>
      <t xml:space="preserve">Input needed </t>
    </r>
    <r>
      <rPr>
        <b/>
        <sz val="10"/>
        <rFont val="Verdana"/>
        <family val="2"/>
      </rPr>
      <t>only</t>
    </r>
    <r>
      <rPr>
        <sz val="10"/>
        <rFont val="Verdana"/>
        <family val="2"/>
      </rPr>
      <t xml:space="preserve"> if "Introduce value below" is displayed above.</t>
    </r>
  </si>
  <si>
    <r>
      <t>C1 and A:  Elocal</t>
    </r>
    <r>
      <rPr>
        <sz val="8"/>
        <rFont val="Verdana"/>
        <family val="2"/>
      </rPr>
      <t>air</t>
    </r>
    <r>
      <rPr>
        <sz val="10"/>
        <rFont val="Verdana"/>
        <family val="2"/>
      </rPr>
      <t xml:space="preserve"> = Nlocal*F</t>
    </r>
    <r>
      <rPr>
        <sz val="8"/>
        <rFont val="Verdana"/>
        <family val="2"/>
      </rPr>
      <t>air</t>
    </r>
    <r>
      <rPr>
        <sz val="10"/>
        <rFont val="Verdana"/>
        <family val="2"/>
      </rPr>
      <t>*Vform</t>
    </r>
    <r>
      <rPr>
        <sz val="8"/>
        <rFont val="Verdana"/>
        <family val="2"/>
      </rPr>
      <t>inh</t>
    </r>
    <r>
      <rPr>
        <sz val="10"/>
        <rFont val="Verdana"/>
        <family val="2"/>
      </rPr>
      <t>*Cform</t>
    </r>
    <r>
      <rPr>
        <sz val="8"/>
        <rFont val="Verdana"/>
        <family val="2"/>
      </rPr>
      <t>volume</t>
    </r>
    <r>
      <rPr>
        <sz val="10"/>
        <rFont val="Verdana"/>
        <family val="2"/>
      </rPr>
      <t>*Fpenetr*10</t>
    </r>
    <r>
      <rPr>
        <vertAlign val="superscript"/>
        <sz val="10"/>
        <rFont val="Verdana"/>
        <family val="2"/>
      </rPr>
      <t>-6</t>
    </r>
  </si>
  <si>
    <r>
      <t>C1 and B:  Elocal</t>
    </r>
    <r>
      <rPr>
        <sz val="8"/>
        <rFont val="Verdana"/>
        <family val="2"/>
      </rPr>
      <t>air</t>
    </r>
    <r>
      <rPr>
        <sz val="10"/>
        <rFont val="Verdana"/>
        <family val="2"/>
      </rPr>
      <t xml:space="preserve"> = Nlocal*F</t>
    </r>
    <r>
      <rPr>
        <sz val="8"/>
        <rFont val="Verdana"/>
        <family val="2"/>
      </rPr>
      <t>air</t>
    </r>
    <r>
      <rPr>
        <sz val="10"/>
        <rFont val="Verdana"/>
        <family val="2"/>
      </rPr>
      <t>*Vform</t>
    </r>
    <r>
      <rPr>
        <sz val="8"/>
        <rFont val="Verdana"/>
        <family val="2"/>
      </rPr>
      <t>inh</t>
    </r>
    <r>
      <rPr>
        <sz val="10"/>
        <rFont val="Verdana"/>
        <family val="2"/>
      </rPr>
      <t>*RHOform*Cform</t>
    </r>
    <r>
      <rPr>
        <sz val="8"/>
        <rFont val="Verdana"/>
        <family val="2"/>
      </rPr>
      <t>weight</t>
    </r>
    <r>
      <rPr>
        <sz val="10"/>
        <rFont val="Verdana"/>
        <family val="2"/>
      </rPr>
      <t>*Fpenetr*10</t>
    </r>
    <r>
      <rPr>
        <vertAlign val="superscript"/>
        <sz val="10"/>
        <rFont val="Verdana"/>
        <family val="2"/>
      </rPr>
      <t>-9</t>
    </r>
  </si>
  <si>
    <r>
      <t>C2 and A:  Elocal</t>
    </r>
    <r>
      <rPr>
        <sz val="8"/>
        <rFont val="Verdana"/>
        <family val="2"/>
      </rPr>
      <t>air</t>
    </r>
    <r>
      <rPr>
        <sz val="10"/>
        <rFont val="Verdana"/>
        <family val="2"/>
      </rPr>
      <t xml:space="preserve"> = Nlocal*F</t>
    </r>
    <r>
      <rPr>
        <sz val="8"/>
        <rFont val="Verdana"/>
        <family val="2"/>
      </rPr>
      <t>air</t>
    </r>
    <r>
      <rPr>
        <sz val="10"/>
        <rFont val="Verdana"/>
        <family val="2"/>
      </rPr>
      <t>*Qform</t>
    </r>
    <r>
      <rPr>
        <sz val="8"/>
        <rFont val="Verdana"/>
        <family val="2"/>
      </rPr>
      <t xml:space="preserve">inh / </t>
    </r>
    <r>
      <rPr>
        <sz val="10"/>
        <rFont val="Verdana"/>
        <family val="2"/>
      </rPr>
      <t>RHOform*Cform</t>
    </r>
    <r>
      <rPr>
        <sz val="8"/>
        <rFont val="Verdana"/>
        <family val="2"/>
      </rPr>
      <t>volume</t>
    </r>
    <r>
      <rPr>
        <sz val="10"/>
        <rFont val="Verdana"/>
        <family val="2"/>
      </rPr>
      <t>*Fpenetr*10</t>
    </r>
    <r>
      <rPr>
        <vertAlign val="superscript"/>
        <sz val="10"/>
        <rFont val="Verdana"/>
        <family val="2"/>
      </rPr>
      <t>-3</t>
    </r>
  </si>
  <si>
    <r>
      <t>C2 and B:  Elocal</t>
    </r>
    <r>
      <rPr>
        <sz val="8"/>
        <rFont val="Verdana"/>
        <family val="2"/>
      </rPr>
      <t>air</t>
    </r>
    <r>
      <rPr>
        <sz val="10"/>
        <rFont val="Verdana"/>
        <family val="2"/>
      </rPr>
      <t xml:space="preserve"> = Nlocal*F</t>
    </r>
    <r>
      <rPr>
        <sz val="8"/>
        <rFont val="Verdana"/>
        <family val="2"/>
      </rPr>
      <t>air</t>
    </r>
    <r>
      <rPr>
        <sz val="10"/>
        <rFont val="Verdana"/>
        <family val="2"/>
      </rPr>
      <t>*Qform</t>
    </r>
    <r>
      <rPr>
        <sz val="8"/>
        <rFont val="Verdana"/>
        <family val="2"/>
      </rPr>
      <t>inh</t>
    </r>
    <r>
      <rPr>
        <sz val="10"/>
        <rFont val="Verdana"/>
        <family val="2"/>
      </rPr>
      <t>*Cform</t>
    </r>
    <r>
      <rPr>
        <sz val="8"/>
        <rFont val="Verdana"/>
        <family val="2"/>
      </rPr>
      <t>weight</t>
    </r>
    <r>
      <rPr>
        <sz val="10"/>
        <rFont val="Verdana"/>
        <family val="2"/>
      </rPr>
      <t>*Fpenetr*10</t>
    </r>
    <r>
      <rPr>
        <vertAlign val="superscript"/>
        <sz val="10"/>
        <rFont val="Verdana"/>
        <family val="2"/>
      </rPr>
      <t>-6</t>
    </r>
  </si>
  <si>
    <r>
      <t>D1 and A:  Elocal</t>
    </r>
    <r>
      <rPr>
        <sz val="8"/>
        <rFont val="Verdana"/>
        <family val="2"/>
      </rPr>
      <t>air</t>
    </r>
    <r>
      <rPr>
        <sz val="10"/>
        <rFont val="Verdana"/>
        <family val="2"/>
      </rPr>
      <t xml:space="preserve"> = Nlocal*Nappl*Finh*F</t>
    </r>
    <r>
      <rPr>
        <sz val="8"/>
        <rFont val="Verdana"/>
        <family val="2"/>
      </rPr>
      <t>air</t>
    </r>
    <r>
      <rPr>
        <sz val="10"/>
        <rFont val="Verdana"/>
        <family val="2"/>
      </rPr>
      <t>*Vform</t>
    </r>
    <r>
      <rPr>
        <sz val="8"/>
        <rFont val="Verdana"/>
        <family val="2"/>
      </rPr>
      <t>appl</t>
    </r>
    <r>
      <rPr>
        <sz val="10"/>
        <rFont val="Verdana"/>
        <family val="2"/>
      </rPr>
      <t>*10</t>
    </r>
    <r>
      <rPr>
        <vertAlign val="superscript"/>
        <sz val="10"/>
        <rFont val="Verdana"/>
        <family val="2"/>
      </rPr>
      <t>-6</t>
    </r>
    <r>
      <rPr>
        <sz val="10"/>
        <rFont val="Verdana"/>
        <family val="2"/>
      </rPr>
      <t>*Cform</t>
    </r>
    <r>
      <rPr>
        <sz val="8"/>
        <rFont val="Verdana"/>
        <family val="2"/>
      </rPr>
      <t>volume</t>
    </r>
    <r>
      <rPr>
        <sz val="10"/>
        <rFont val="Verdana"/>
        <family val="2"/>
      </rPr>
      <t>*Fpenetr</t>
    </r>
  </si>
  <si>
    <r>
      <t>D1 and B:  Elocal</t>
    </r>
    <r>
      <rPr>
        <sz val="8"/>
        <rFont val="Verdana"/>
        <family val="2"/>
      </rPr>
      <t>air</t>
    </r>
    <r>
      <rPr>
        <sz val="10"/>
        <rFont val="Verdana"/>
        <family val="2"/>
      </rPr>
      <t xml:space="preserve"> = Nlocal*Nappl*Finh*F</t>
    </r>
    <r>
      <rPr>
        <sz val="8"/>
        <rFont val="Verdana"/>
        <family val="2"/>
      </rPr>
      <t>air</t>
    </r>
    <r>
      <rPr>
        <sz val="10"/>
        <rFont val="Verdana"/>
        <family val="2"/>
      </rPr>
      <t>*Vform</t>
    </r>
    <r>
      <rPr>
        <sz val="8"/>
        <rFont val="Verdana"/>
        <family val="2"/>
      </rPr>
      <t>appl</t>
    </r>
    <r>
      <rPr>
        <sz val="10"/>
        <rFont val="Verdana"/>
        <family val="2"/>
      </rPr>
      <t>*10</t>
    </r>
    <r>
      <rPr>
        <vertAlign val="superscript"/>
        <sz val="10"/>
        <rFont val="Verdana"/>
        <family val="2"/>
      </rPr>
      <t>-9</t>
    </r>
    <r>
      <rPr>
        <sz val="10"/>
        <rFont val="Verdana"/>
        <family val="2"/>
      </rPr>
      <t>*RHOform*Cform</t>
    </r>
    <r>
      <rPr>
        <sz val="8"/>
        <rFont val="Verdana"/>
        <family val="2"/>
      </rPr>
      <t>weight</t>
    </r>
    <r>
      <rPr>
        <sz val="10"/>
        <rFont val="Verdana"/>
        <family val="2"/>
      </rPr>
      <t>*Fpenetr</t>
    </r>
  </si>
  <si>
    <r>
      <t>D2 and A:  Elocal</t>
    </r>
    <r>
      <rPr>
        <sz val="8"/>
        <rFont val="Verdana"/>
        <family val="2"/>
      </rPr>
      <t>air</t>
    </r>
    <r>
      <rPr>
        <sz val="10"/>
        <rFont val="Verdana"/>
        <family val="2"/>
      </rPr>
      <t xml:space="preserve"> = Nlocal*Nappl*Finh*F</t>
    </r>
    <r>
      <rPr>
        <sz val="8"/>
        <rFont val="Verdana"/>
        <family val="2"/>
      </rPr>
      <t>air</t>
    </r>
    <r>
      <rPr>
        <sz val="10"/>
        <rFont val="Verdana"/>
        <family val="2"/>
      </rPr>
      <t>*Qform</t>
    </r>
    <r>
      <rPr>
        <sz val="8"/>
        <rFont val="Verdana"/>
        <family val="2"/>
      </rPr>
      <t xml:space="preserve">appl / </t>
    </r>
    <r>
      <rPr>
        <sz val="10"/>
        <rFont val="Verdana"/>
        <family val="2"/>
      </rPr>
      <t>RHOform*Cform</t>
    </r>
    <r>
      <rPr>
        <sz val="8"/>
        <rFont val="Verdana"/>
        <family val="2"/>
      </rPr>
      <t>volume</t>
    </r>
    <r>
      <rPr>
        <sz val="10"/>
        <rFont val="Verdana"/>
        <family val="2"/>
      </rPr>
      <t>*Fpenetr*10</t>
    </r>
    <r>
      <rPr>
        <vertAlign val="superscript"/>
        <sz val="10"/>
        <rFont val="Verdana"/>
        <family val="2"/>
      </rPr>
      <t>-3</t>
    </r>
  </si>
  <si>
    <r>
      <t>D2 and B:  Elocal</t>
    </r>
    <r>
      <rPr>
        <sz val="8"/>
        <rFont val="Verdana"/>
        <family val="2"/>
      </rPr>
      <t>air</t>
    </r>
    <r>
      <rPr>
        <sz val="10"/>
        <rFont val="Verdana"/>
        <family val="2"/>
      </rPr>
      <t xml:space="preserve"> = Nlocal*Nappl*Finh*F</t>
    </r>
    <r>
      <rPr>
        <sz val="8"/>
        <rFont val="Verdana"/>
        <family val="2"/>
      </rPr>
      <t>air</t>
    </r>
    <r>
      <rPr>
        <sz val="10"/>
        <rFont val="Verdana"/>
        <family val="2"/>
      </rPr>
      <t>*Qform</t>
    </r>
    <r>
      <rPr>
        <sz val="8"/>
        <rFont val="Verdana"/>
        <family val="2"/>
      </rPr>
      <t>appl</t>
    </r>
    <r>
      <rPr>
        <sz val="10"/>
        <rFont val="Verdana"/>
        <family val="2"/>
      </rPr>
      <t>*Cform</t>
    </r>
    <r>
      <rPr>
        <sz val="8"/>
        <rFont val="Verdana"/>
        <family val="2"/>
      </rPr>
      <t>weight</t>
    </r>
    <r>
      <rPr>
        <sz val="10"/>
        <rFont val="Verdana"/>
        <family val="2"/>
      </rPr>
      <t>*Fpenetr*10</t>
    </r>
    <r>
      <rPr>
        <vertAlign val="superscript"/>
        <sz val="10"/>
        <rFont val="Verdana"/>
        <family val="2"/>
      </rPr>
      <t>-6</t>
    </r>
  </si>
  <si>
    <r>
      <t>Table 2: Model calculations for Elocal</t>
    </r>
    <r>
      <rPr>
        <b/>
        <sz val="8"/>
        <color theme="4" tint="-0.499984740745262"/>
        <rFont val="Verdana"/>
        <family val="2"/>
      </rPr>
      <t>air</t>
    </r>
  </si>
  <si>
    <r>
      <t>4. Elocal</t>
    </r>
    <r>
      <rPr>
        <sz val="8"/>
        <color theme="1"/>
        <rFont val="Verdana"/>
        <family val="2"/>
      </rPr>
      <t>water</t>
    </r>
    <r>
      <rPr>
        <sz val="10"/>
        <color theme="1"/>
        <rFont val="Verdana"/>
        <family val="2"/>
      </rPr>
      <t xml:space="preserve"> and Elocal</t>
    </r>
    <r>
      <rPr>
        <sz val="8"/>
        <color theme="1"/>
        <rFont val="Verdana"/>
        <family val="2"/>
      </rPr>
      <t>air</t>
    </r>
    <r>
      <rPr>
        <sz val="10"/>
        <color theme="1"/>
        <rFont val="Verdana"/>
        <family val="2"/>
      </rPr>
      <t xml:space="preserve"> will be automatically calculated.</t>
    </r>
  </si>
  <si>
    <r>
      <rPr>
        <b/>
        <sz val="10"/>
        <rFont val="Verdana"/>
        <family val="2"/>
      </rPr>
      <t>Elocal</t>
    </r>
    <r>
      <rPr>
        <b/>
        <vertAlign val="subscript"/>
        <sz val="10"/>
        <rFont val="Verdana"/>
        <family val="2"/>
      </rPr>
      <t>air</t>
    </r>
    <r>
      <rPr>
        <sz val="10"/>
        <rFont val="Verdana"/>
        <family val="2"/>
      </rPr>
      <t xml:space="preserve"> =
= Nbeds</t>
    </r>
    <r>
      <rPr>
        <vertAlign val="subscript"/>
        <sz val="10"/>
        <rFont val="Verdana"/>
        <family val="2"/>
      </rPr>
      <t>pres</t>
    </r>
    <r>
      <rPr>
        <sz val="10"/>
        <rFont val="Verdana"/>
        <family val="2"/>
      </rPr>
      <t xml:space="preserve"> * Qsubst</t>
    </r>
    <r>
      <rPr>
        <vertAlign val="subscript"/>
        <sz val="10"/>
        <rFont val="Verdana"/>
        <family val="2"/>
      </rPr>
      <t>pres_bed</t>
    </r>
    <r>
      <rPr>
        <sz val="10"/>
        <rFont val="Verdana"/>
        <family val="2"/>
      </rPr>
      <t xml:space="preserve"> * 10</t>
    </r>
    <r>
      <rPr>
        <vertAlign val="superscript"/>
        <sz val="10"/>
        <rFont val="Verdana"/>
        <family val="2"/>
      </rPr>
      <t xml:space="preserve">-3 </t>
    </r>
    <r>
      <rPr>
        <sz val="10"/>
        <rFont val="Verdana"/>
        <family val="2"/>
      </rPr>
      <t>* F</t>
    </r>
    <r>
      <rPr>
        <vertAlign val="subscript"/>
        <sz val="10"/>
        <rFont val="Verdana"/>
        <family val="2"/>
      </rPr>
      <t>air</t>
    </r>
    <r>
      <rPr>
        <sz val="10"/>
        <rFont val="Verdana"/>
        <family val="2"/>
      </rPr>
      <t xml:space="preserve"> =</t>
    </r>
    <r>
      <rPr>
        <vertAlign val="subscript"/>
        <sz val="10"/>
        <rFont val="Verdana"/>
        <family val="2"/>
      </rPr>
      <t xml:space="preserve">
</t>
    </r>
    <r>
      <rPr>
        <sz val="10"/>
        <rFont val="Verdana"/>
        <family val="2"/>
      </rPr>
      <t>= Nbeds</t>
    </r>
    <r>
      <rPr>
        <vertAlign val="subscript"/>
        <sz val="10"/>
        <rFont val="Verdana"/>
        <family val="2"/>
      </rPr>
      <t>occup</t>
    </r>
    <r>
      <rPr>
        <sz val="10"/>
        <rFont val="Verdana"/>
        <family val="2"/>
      </rPr>
      <t xml:space="preserve"> / Foccup * Qsubst</t>
    </r>
    <r>
      <rPr>
        <vertAlign val="subscript"/>
        <sz val="10"/>
        <rFont val="Verdana"/>
        <family val="2"/>
      </rPr>
      <t>pres_bed</t>
    </r>
    <r>
      <rPr>
        <sz val="10"/>
        <rFont val="Verdana"/>
        <family val="2"/>
      </rPr>
      <t xml:space="preserve"> * 10</t>
    </r>
    <r>
      <rPr>
        <vertAlign val="superscript"/>
        <sz val="10"/>
        <rFont val="Verdana"/>
        <family val="2"/>
      </rPr>
      <t>-3</t>
    </r>
    <r>
      <rPr>
        <sz val="10"/>
        <rFont val="Verdana"/>
        <family val="2"/>
      </rPr>
      <t xml:space="preserve"> * F</t>
    </r>
    <r>
      <rPr>
        <vertAlign val="subscript"/>
        <sz val="10"/>
        <rFont val="Verdana"/>
        <family val="2"/>
      </rPr>
      <t xml:space="preserve">air </t>
    </r>
  </si>
  <si>
    <r>
      <rPr>
        <b/>
        <sz val="10"/>
        <rFont val="Verdana"/>
        <family val="2"/>
      </rPr>
      <t>Elocal</t>
    </r>
    <r>
      <rPr>
        <b/>
        <vertAlign val="subscript"/>
        <sz val="10"/>
        <rFont val="Verdana"/>
        <family val="2"/>
      </rPr>
      <t>air</t>
    </r>
    <r>
      <rPr>
        <sz val="10"/>
        <rFont val="Verdana"/>
        <family val="2"/>
      </rPr>
      <t xml:space="preserve"> =
= Nbeds</t>
    </r>
    <r>
      <rPr>
        <vertAlign val="subscript"/>
        <sz val="10"/>
        <rFont val="Verdana"/>
        <family val="2"/>
      </rPr>
      <t>pres</t>
    </r>
    <r>
      <rPr>
        <sz val="10"/>
        <rFont val="Verdana"/>
        <family val="2"/>
      </rPr>
      <t xml:space="preserve"> * Foccup * Qsubst</t>
    </r>
    <r>
      <rPr>
        <vertAlign val="subscript"/>
        <sz val="10"/>
        <rFont val="Verdana"/>
        <family val="2"/>
      </rPr>
      <t>occup_bed</t>
    </r>
    <r>
      <rPr>
        <sz val="10"/>
        <rFont val="Verdana"/>
        <family val="2"/>
      </rPr>
      <t xml:space="preserve"> * 10</t>
    </r>
    <r>
      <rPr>
        <vertAlign val="superscript"/>
        <sz val="10"/>
        <rFont val="Verdana"/>
        <family val="2"/>
      </rPr>
      <t xml:space="preserve">-3 </t>
    </r>
    <r>
      <rPr>
        <sz val="10"/>
        <rFont val="Verdana"/>
        <family val="2"/>
      </rPr>
      <t>* F</t>
    </r>
    <r>
      <rPr>
        <vertAlign val="subscript"/>
        <sz val="10"/>
        <rFont val="Verdana"/>
        <family val="2"/>
      </rPr>
      <t>air</t>
    </r>
    <r>
      <rPr>
        <sz val="10"/>
        <rFont val="Verdana"/>
        <family val="2"/>
      </rPr>
      <t xml:space="preserve"> =</t>
    </r>
    <r>
      <rPr>
        <vertAlign val="subscript"/>
        <sz val="10"/>
        <rFont val="Verdana"/>
        <family val="2"/>
      </rPr>
      <t xml:space="preserve">
</t>
    </r>
    <r>
      <rPr>
        <sz val="10"/>
        <rFont val="Verdana"/>
        <family val="2"/>
      </rPr>
      <t>= Nbeds</t>
    </r>
    <r>
      <rPr>
        <vertAlign val="subscript"/>
        <sz val="10"/>
        <rFont val="Verdana"/>
        <family val="2"/>
      </rPr>
      <t>occup</t>
    </r>
    <r>
      <rPr>
        <sz val="10"/>
        <rFont val="Verdana"/>
        <family val="2"/>
      </rPr>
      <t xml:space="preserve"> * Qsubst</t>
    </r>
    <r>
      <rPr>
        <vertAlign val="subscript"/>
        <sz val="10"/>
        <rFont val="Verdana"/>
        <family val="2"/>
      </rPr>
      <t>occup_bed</t>
    </r>
    <r>
      <rPr>
        <sz val="10"/>
        <rFont val="Verdana"/>
        <family val="2"/>
      </rPr>
      <t xml:space="preserve"> * 10</t>
    </r>
    <r>
      <rPr>
        <vertAlign val="superscript"/>
        <sz val="10"/>
        <rFont val="Verdana"/>
        <family val="2"/>
      </rPr>
      <t xml:space="preserve">-3 </t>
    </r>
    <r>
      <rPr>
        <sz val="10"/>
        <rFont val="Verdana"/>
        <family val="2"/>
      </rPr>
      <t>* F</t>
    </r>
    <r>
      <rPr>
        <vertAlign val="subscript"/>
        <sz val="10"/>
        <rFont val="Verdana"/>
        <family val="2"/>
      </rPr>
      <t>air</t>
    </r>
  </si>
  <si>
    <r>
      <rPr>
        <b/>
        <sz val="10"/>
        <rFont val="Verdana"/>
        <family val="2"/>
      </rPr>
      <t>Elocal</t>
    </r>
    <r>
      <rPr>
        <b/>
        <vertAlign val="subscript"/>
        <sz val="10"/>
        <rFont val="Verdana"/>
        <family val="2"/>
      </rPr>
      <t>water</t>
    </r>
    <r>
      <rPr>
        <sz val="10"/>
        <rFont val="Verdana"/>
        <family val="2"/>
      </rPr>
      <t xml:space="preserve"> = Nbeds</t>
    </r>
    <r>
      <rPr>
        <vertAlign val="subscript"/>
        <sz val="10"/>
        <rFont val="Verdana"/>
        <family val="2"/>
      </rPr>
      <t>pres</t>
    </r>
    <r>
      <rPr>
        <sz val="10"/>
        <rFont val="Verdana"/>
        <family val="2"/>
      </rPr>
      <t xml:space="preserve"> * Qsubst</t>
    </r>
    <r>
      <rPr>
        <vertAlign val="subscript"/>
        <sz val="10"/>
        <rFont val="Verdana"/>
        <family val="2"/>
      </rPr>
      <t>pres_bed</t>
    </r>
    <r>
      <rPr>
        <sz val="10"/>
        <rFont val="Verdana"/>
        <family val="2"/>
      </rPr>
      <t xml:space="preserve"> * F</t>
    </r>
    <r>
      <rPr>
        <vertAlign val="subscript"/>
        <sz val="10"/>
        <rFont val="Verdana"/>
        <family val="2"/>
      </rPr>
      <t>air</t>
    </r>
    <r>
      <rPr>
        <sz val="10"/>
        <color theme="1"/>
        <rFont val="Verdana"/>
        <family val="2"/>
      </rPr>
      <t/>
    </r>
  </si>
  <si>
    <r>
      <t>F</t>
    </r>
    <r>
      <rPr>
        <vertAlign val="subscript"/>
        <sz val="10"/>
        <rFont val="Verdana"/>
        <family val="2"/>
      </rPr>
      <t>water</t>
    </r>
  </si>
  <si>
    <t>v1.2</t>
  </si>
  <si>
    <r>
      <t xml:space="preserve">- </t>
    </r>
    <r>
      <rPr>
        <b/>
        <sz val="10"/>
        <color theme="1"/>
        <rFont val="Verdana"/>
        <family val="2"/>
      </rPr>
      <t>Corrected:</t>
    </r>
    <r>
      <rPr>
        <sz val="10"/>
        <color theme="1"/>
        <rFont val="Verdana"/>
        <family val="2"/>
      </rPr>
      <t xml:space="preserve"> F</t>
    </r>
    <r>
      <rPr>
        <vertAlign val="subscript"/>
        <sz val="10"/>
        <color theme="1"/>
        <rFont val="Verdana"/>
        <family val="2"/>
      </rPr>
      <t>air</t>
    </r>
    <r>
      <rPr>
        <sz val="10"/>
        <color theme="1"/>
        <rFont val="Verdana"/>
        <family val="2"/>
      </rPr>
      <t xml:space="preserve"> default value was in a locked cell and therefore could not be changed. This mistake is corrected in this version.</t>
    </r>
  </si>
  <si>
    <r>
      <rPr>
        <b/>
        <sz val="10"/>
        <color theme="1"/>
        <rFont val="Verdana"/>
        <family val="2"/>
      </rPr>
      <t>Elocal</t>
    </r>
    <r>
      <rPr>
        <b/>
        <vertAlign val="subscript"/>
        <sz val="10"/>
        <color theme="1"/>
        <rFont val="Verdana"/>
        <family val="2"/>
      </rPr>
      <t>water</t>
    </r>
    <r>
      <rPr>
        <sz val="10"/>
        <color theme="1"/>
        <rFont val="Verdana"/>
        <family val="2"/>
      </rPr>
      <t xml:space="preserve"> = TONNAGE * Fprodvol</t>
    </r>
    <r>
      <rPr>
        <vertAlign val="subscript"/>
        <sz val="10"/>
        <color theme="1"/>
        <rFont val="Verdana"/>
        <family val="2"/>
      </rPr>
      <t>reg</t>
    </r>
    <r>
      <rPr>
        <sz val="10"/>
        <color theme="1"/>
        <rFont val="Verdana"/>
        <family val="2"/>
      </rPr>
      <t xml:space="preserve"> * 10</t>
    </r>
    <r>
      <rPr>
        <vertAlign val="superscript"/>
        <sz val="10"/>
        <color theme="1"/>
        <rFont val="Verdana"/>
        <family val="2"/>
      </rPr>
      <t>3</t>
    </r>
    <r>
      <rPr>
        <sz val="10"/>
        <color theme="1"/>
        <rFont val="Verdana"/>
        <family val="2"/>
      </rPr>
      <t xml:space="preserve"> * Fmainsource * F</t>
    </r>
    <r>
      <rPr>
        <vertAlign val="subscript"/>
        <sz val="10"/>
        <color theme="1"/>
        <rFont val="Verdana"/>
        <family val="2"/>
      </rPr>
      <t>water</t>
    </r>
    <r>
      <rPr>
        <sz val="10"/>
        <color theme="1"/>
        <rFont val="Verdana"/>
        <family val="2"/>
      </rPr>
      <t xml:space="preserve"> / Temission</t>
    </r>
  </si>
  <si>
    <r>
      <rPr>
        <b/>
        <sz val="10"/>
        <rFont val="Verdana"/>
        <family val="2"/>
      </rPr>
      <t>Elocal</t>
    </r>
    <r>
      <rPr>
        <b/>
        <vertAlign val="subscript"/>
        <sz val="10"/>
        <rFont val="Verdana"/>
        <family val="2"/>
      </rPr>
      <t>air</t>
    </r>
    <r>
      <rPr>
        <sz val="10"/>
        <rFont val="Verdana"/>
        <family val="2"/>
      </rPr>
      <t xml:space="preserve"> = TONNAGE * Fprodvol</t>
    </r>
    <r>
      <rPr>
        <vertAlign val="subscript"/>
        <sz val="10"/>
        <rFont val="Verdana"/>
        <family val="2"/>
      </rPr>
      <t>reg</t>
    </r>
    <r>
      <rPr>
        <sz val="10"/>
        <rFont val="Verdana"/>
        <family val="2"/>
      </rPr>
      <t xml:space="preserve"> * 10</t>
    </r>
    <r>
      <rPr>
        <vertAlign val="superscript"/>
        <sz val="10"/>
        <rFont val="Verdana"/>
        <family val="2"/>
      </rPr>
      <t>3</t>
    </r>
    <r>
      <rPr>
        <sz val="10"/>
        <rFont val="Verdana"/>
        <family val="2"/>
      </rPr>
      <t xml:space="preserve"> * Fmainsource * F</t>
    </r>
    <r>
      <rPr>
        <vertAlign val="subscript"/>
        <sz val="10"/>
        <rFont val="Verdana"/>
        <family val="2"/>
      </rPr>
      <t>air</t>
    </r>
    <r>
      <rPr>
        <sz val="10"/>
        <rFont val="Verdana"/>
        <family val="2"/>
      </rPr>
      <t xml:space="preserve"> / Temission</t>
    </r>
  </si>
  <si>
    <r>
      <rPr>
        <b/>
        <sz val="10"/>
        <rFont val="Verdana"/>
        <family val="2"/>
      </rPr>
      <t>Elocal</t>
    </r>
    <r>
      <rPr>
        <b/>
        <vertAlign val="subscript"/>
        <sz val="10"/>
        <rFont val="Verdana"/>
        <family val="2"/>
      </rPr>
      <t>air</t>
    </r>
    <r>
      <rPr>
        <b/>
        <sz val="10"/>
        <rFont val="Verdana"/>
        <family val="2"/>
      </rPr>
      <t xml:space="preserve"> </t>
    </r>
    <r>
      <rPr>
        <sz val="10"/>
        <rFont val="Verdana"/>
        <family val="2"/>
      </rPr>
      <t>= TONNAGE * Fprodvol</t>
    </r>
    <r>
      <rPr>
        <vertAlign val="subscript"/>
        <sz val="10"/>
        <rFont val="Verdana"/>
        <family val="2"/>
      </rPr>
      <t>reg</t>
    </r>
    <r>
      <rPr>
        <sz val="10"/>
        <rFont val="Verdana"/>
        <family val="2"/>
      </rPr>
      <t xml:space="preserve"> * 10</t>
    </r>
    <r>
      <rPr>
        <vertAlign val="superscript"/>
        <sz val="10"/>
        <rFont val="Verdana"/>
        <family val="2"/>
      </rPr>
      <t>3</t>
    </r>
    <r>
      <rPr>
        <sz val="10"/>
        <rFont val="Verdana"/>
        <family val="2"/>
      </rPr>
      <t xml:space="preserve"> * Fmainsource * F</t>
    </r>
    <r>
      <rPr>
        <vertAlign val="subscript"/>
        <sz val="10"/>
        <rFont val="Verdana"/>
        <family val="2"/>
      </rPr>
      <t>air</t>
    </r>
    <r>
      <rPr>
        <sz val="10"/>
        <rFont val="Verdana"/>
        <family val="2"/>
      </rPr>
      <t xml:space="preserve"> / Temission</t>
    </r>
  </si>
  <si>
    <t>v1.3</t>
  </si>
  <si>
    <r>
      <t xml:space="preserve">- </t>
    </r>
    <r>
      <rPr>
        <b/>
        <sz val="10"/>
        <color theme="1"/>
        <rFont val="Verdana"/>
        <family val="2"/>
      </rPr>
      <t>Corrected:</t>
    </r>
    <r>
      <rPr>
        <sz val="10"/>
        <color theme="1"/>
        <rFont val="Verdana"/>
        <family val="2"/>
      </rPr>
      <t xml:space="preserve"> calculation of Elocal</t>
    </r>
    <r>
      <rPr>
        <vertAlign val="subscript"/>
        <sz val="10"/>
        <color theme="1"/>
        <rFont val="Verdana"/>
        <family val="2"/>
      </rPr>
      <t>air</t>
    </r>
    <r>
      <rPr>
        <sz val="10"/>
        <color theme="1"/>
        <rFont val="Verdana"/>
        <family val="2"/>
      </rPr>
      <t xml:space="preserve"> corrected in tabs "PT1-private use-tonnage based" and "PT1-prof use-tonnage based". Correct equation now implemented: Elocal</t>
    </r>
    <r>
      <rPr>
        <vertAlign val="subscript"/>
        <sz val="10"/>
        <color theme="1"/>
        <rFont val="Verdana"/>
        <family val="2"/>
      </rPr>
      <t xml:space="preserve">air </t>
    </r>
    <r>
      <rPr>
        <sz val="10"/>
        <color theme="1"/>
        <rFont val="Verdana"/>
        <family val="2"/>
      </rPr>
      <t>= TONNAGE * Fprodvol</t>
    </r>
    <r>
      <rPr>
        <vertAlign val="subscript"/>
        <sz val="10"/>
        <color theme="1"/>
        <rFont val="Verdana"/>
        <family val="2"/>
      </rPr>
      <t>reg</t>
    </r>
    <r>
      <rPr>
        <sz val="10"/>
        <color theme="1"/>
        <rFont val="Verdana"/>
        <family val="2"/>
      </rPr>
      <t xml:space="preserve"> * 10</t>
    </r>
    <r>
      <rPr>
        <vertAlign val="superscript"/>
        <sz val="10"/>
        <color theme="1"/>
        <rFont val="Verdana"/>
        <family val="2"/>
      </rPr>
      <t>3</t>
    </r>
    <r>
      <rPr>
        <sz val="10"/>
        <color theme="1"/>
        <rFont val="Verdana"/>
        <family val="2"/>
      </rPr>
      <t xml:space="preserve"> * Fmainsource * F</t>
    </r>
    <r>
      <rPr>
        <vertAlign val="subscript"/>
        <sz val="10"/>
        <color theme="1"/>
        <rFont val="Verdana"/>
        <family val="2"/>
      </rPr>
      <t>air</t>
    </r>
    <r>
      <rPr>
        <sz val="10"/>
        <color theme="1"/>
        <rFont val="Verdana"/>
        <family val="2"/>
      </rPr>
      <t xml:space="preserve"> / Temission</t>
    </r>
  </si>
  <si>
    <t>ESD Table 4.3: pick-list for average consumption per inhabitant per day + TAB</t>
  </si>
  <si>
    <r>
      <t xml:space="preserve">Calculation of Qsubst for substances for which </t>
    </r>
    <r>
      <rPr>
        <b/>
        <u/>
        <sz val="12"/>
        <color theme="0"/>
        <rFont val="Verdana"/>
        <family val="2"/>
      </rPr>
      <t>no default value</t>
    </r>
    <r>
      <rPr>
        <b/>
        <sz val="12"/>
        <color theme="0"/>
        <rFont val="Verdana"/>
        <family val="2"/>
      </rPr>
      <t xml:space="preserve"> is provided in the pick list of the ESD (i.e. option "Other" in the pick list above) - if Qsubst value is displayed above, ignore this step; the output is automatically calculated</t>
    </r>
  </si>
  <si>
    <t>Emission scenario for calculating the release of disinfectants used for skin and hand application in hospitals based on an average consumption  (§ 4, Table 4.5, p.17 and TAB)</t>
  </si>
  <si>
    <t>Emission scenario for calculating the release of disinfectants used in human hygiene biocidal products (for private use) based on the annual tonnage applied</t>
  </si>
  <si>
    <t>Emission scenario for calculating the release of disinfectants used in human hygiene biocidal products (for private use) based on an average consumption for products containing the biocide</t>
  </si>
  <si>
    <t>Emission scenario for calculating the release of disinfectants used for skin and hand application in hospitals based on the annual tonnage applied</t>
  </si>
  <si>
    <t>Emission scenario for calculating the release of disinfectants used for skin and hand application in hospitals based on an average consumption</t>
  </si>
  <si>
    <t>Technical Agreements for Biocides (TAB)</t>
  </si>
  <si>
    <t xml:space="preserve">Available at: http://echa.europa.eu/en/guidance-documents/guidance-on-biocides-legislation/emission-scenario-documents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</si>
</sst>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x14ac:knownFonts="1">
    <font>
      <sz val="10"/>
      <color theme="1"/>
      <name val="Verdana"/>
      <family val="2"/>
    </font>
    <font>
      <sz val="10"/>
      <color rgb="FF3F3F76"/>
      <name val="Verdana"/>
      <family val="2"/>
    </font>
    <font>
      <b/>
      <sz val="10"/>
      <color rgb="FF3F3F3F"/>
      <name val="Verdana"/>
      <family val="2"/>
    </font>
    <font>
      <b/>
      <sz val="10"/>
      <color theme="0"/>
      <name val="Verdana"/>
      <family val="2"/>
    </font>
    <font>
      <sz val="10"/>
      <color rgb="FFFF0000"/>
      <name val="Verdana"/>
      <family val="2"/>
    </font>
    <font>
      <b/>
      <sz val="10"/>
      <color theme="1"/>
      <name val="Verdana"/>
      <family val="2"/>
    </font>
    <font>
      <sz val="12"/>
      <color theme="1"/>
      <name val="Verdana"/>
      <family val="2"/>
    </font>
    <font>
      <sz val="10"/>
      <name val="Verdana"/>
      <family val="2"/>
    </font>
    <font>
      <i/>
      <sz val="10"/>
      <color theme="1"/>
      <name val="Verdana"/>
      <family val="2"/>
    </font>
    <font>
      <i/>
      <sz val="10"/>
      <color rgb="FF0070C0"/>
      <name val="Verdana"/>
      <family val="2"/>
    </font>
    <font>
      <i/>
      <sz val="10"/>
      <color rgb="FFFF0000"/>
      <name val="Verdana"/>
      <family val="2"/>
    </font>
    <font>
      <i/>
      <sz val="10"/>
      <color theme="2" tint="-0.499984740745262"/>
      <name val="Verdana"/>
      <family val="2"/>
    </font>
    <font>
      <b/>
      <sz val="12"/>
      <color theme="0"/>
      <name val="Calibri"/>
      <family val="2"/>
      <scheme val="minor"/>
    </font>
    <font>
      <u/>
      <sz val="10"/>
      <color theme="10"/>
      <name val="Verdana"/>
      <family val="2"/>
    </font>
    <font>
      <u/>
      <sz val="10"/>
      <color theme="11"/>
      <name val="Verdana"/>
      <family val="2"/>
    </font>
    <font>
      <b/>
      <sz val="12"/>
      <color rgb="FFEFB011"/>
      <name val="Verdana"/>
      <family val="2"/>
    </font>
    <font>
      <b/>
      <sz val="15"/>
      <color theme="3"/>
      <name val="Verdana"/>
      <family val="2"/>
    </font>
    <font>
      <b/>
      <sz val="11"/>
      <color theme="3"/>
      <name val="Verdana"/>
      <family val="2"/>
    </font>
    <font>
      <sz val="8"/>
      <color theme="1"/>
      <name val="Verdana"/>
      <family val="2"/>
    </font>
    <font>
      <vertAlign val="superscript"/>
      <sz val="10"/>
      <color theme="1"/>
      <name val="Verdana"/>
      <family val="2"/>
    </font>
    <font>
      <b/>
      <sz val="8"/>
      <color theme="3"/>
      <name val="Verdana"/>
      <family val="2"/>
    </font>
    <font>
      <sz val="10"/>
      <name val="Arial"/>
      <family val="2"/>
    </font>
    <font>
      <b/>
      <sz val="12"/>
      <color theme="0"/>
      <name val="Verdana"/>
      <family val="2"/>
    </font>
    <font>
      <b/>
      <sz val="10"/>
      <color rgb="FFFA7D00"/>
      <name val="Verdana"/>
      <family val="2"/>
    </font>
    <font>
      <i/>
      <vertAlign val="superscript"/>
      <sz val="10"/>
      <color rgb="FF0070C0"/>
      <name val="Verdana"/>
      <family val="2"/>
    </font>
    <font>
      <vertAlign val="subscript"/>
      <sz val="10"/>
      <color theme="1"/>
      <name val="Verdana"/>
      <family val="2"/>
    </font>
    <font>
      <b/>
      <vertAlign val="subscript"/>
      <sz val="10"/>
      <color theme="1"/>
      <name val="Verdana"/>
      <family val="2"/>
    </font>
    <font>
      <b/>
      <sz val="14"/>
      <color theme="1"/>
      <name val="Verdana"/>
      <family val="2"/>
    </font>
    <font>
      <sz val="11"/>
      <color theme="1"/>
      <name val="Verdana"/>
      <family val="2"/>
    </font>
    <font>
      <b/>
      <sz val="11"/>
      <color theme="1"/>
      <name val="Verdana"/>
      <family val="2"/>
    </font>
    <font>
      <u/>
      <sz val="12"/>
      <color theme="10"/>
      <name val="Verdana"/>
      <family val="2"/>
    </font>
    <font>
      <b/>
      <sz val="16"/>
      <color theme="3"/>
      <name val="Verdana"/>
      <family val="2"/>
    </font>
    <font>
      <b/>
      <sz val="14"/>
      <color theme="0"/>
      <name val="Verdana"/>
      <family val="2"/>
    </font>
    <font>
      <b/>
      <sz val="11"/>
      <color rgb="FFFF0000"/>
      <name val="Verdana"/>
      <family val="2"/>
    </font>
    <font>
      <sz val="11"/>
      <color rgb="FFFF0000"/>
      <name val="Verdana"/>
      <family val="2"/>
    </font>
    <font>
      <b/>
      <sz val="10"/>
      <color rgb="FFEFB011"/>
      <name val="Verdana"/>
      <family val="2"/>
    </font>
    <font>
      <b/>
      <sz val="12"/>
      <color theme="1"/>
      <name val="Verdana"/>
      <family val="2"/>
    </font>
    <font>
      <b/>
      <u/>
      <sz val="12"/>
      <color theme="1"/>
      <name val="Verdana"/>
      <family val="2"/>
    </font>
    <font>
      <vertAlign val="subscript"/>
      <sz val="10"/>
      <name val="Verdana"/>
      <family val="2"/>
    </font>
    <font>
      <b/>
      <sz val="10"/>
      <name val="Verdana"/>
      <family val="2"/>
    </font>
    <font>
      <u/>
      <sz val="12"/>
      <color theme="1"/>
      <name val="Verdana"/>
      <family val="2"/>
    </font>
    <font>
      <sz val="8"/>
      <name val="Verdana"/>
      <family val="2"/>
    </font>
    <font>
      <b/>
      <sz val="10"/>
      <color rgb="FFFF0000"/>
      <name val="Verdana"/>
      <family val="2"/>
    </font>
    <font>
      <b/>
      <u/>
      <sz val="12"/>
      <color theme="0"/>
      <name val="Verdana"/>
      <family val="2"/>
    </font>
    <font>
      <sz val="11"/>
      <name val="Verdana"/>
      <family val="2"/>
    </font>
    <font>
      <vertAlign val="superscript"/>
      <sz val="10"/>
      <name val="Verdana"/>
      <family val="2"/>
    </font>
    <font>
      <b/>
      <vertAlign val="subscript"/>
      <sz val="10"/>
      <name val="Verdana"/>
      <family val="2"/>
    </font>
    <font>
      <b/>
      <sz val="11"/>
      <name val="Verdana"/>
      <family val="2"/>
    </font>
    <font>
      <b/>
      <sz val="8"/>
      <color theme="4" tint="-0.499984740745262"/>
      <name val="Verdana"/>
      <family val="2"/>
    </font>
    <font>
      <sz val="10"/>
      <color theme="4" tint="-0.499984740745262"/>
      <name val="Verdana"/>
      <family val="2"/>
    </font>
  </fonts>
  <fills count="11">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rgb="FFA5A5A5"/>
      </patternFill>
    </fill>
    <fill>
      <patternFill patternType="solid">
        <fgColor rgb="FF0070C0"/>
        <bgColor indexed="64"/>
      </patternFill>
    </fill>
    <fill>
      <patternFill patternType="solid">
        <fgColor theme="4" tint="0.79998168889431442"/>
        <bgColor indexed="64"/>
      </patternFill>
    </fill>
    <fill>
      <patternFill patternType="solid">
        <fgColor rgb="FFEFB011"/>
        <bgColor indexed="64"/>
      </patternFill>
    </fill>
    <fill>
      <patternFill patternType="solid">
        <fgColor theme="1"/>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bottom style="thick">
        <color theme="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1" fillId="2" borderId="1" applyNumberFormat="0" applyAlignment="0" applyProtection="0"/>
    <xf numFmtId="0" fontId="2" fillId="3" borderId="2" applyNumberFormat="0" applyAlignment="0" applyProtection="0"/>
    <xf numFmtId="0" fontId="12" fillId="6"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5" applyNumberFormat="0" applyFill="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21" fillId="0" borderId="0"/>
    <xf numFmtId="0" fontId="23" fillId="3" borderId="1" applyNumberFormat="0" applyAlignment="0" applyProtection="0"/>
    <xf numFmtId="0" fontId="21" fillId="0" borderId="0"/>
  </cellStyleXfs>
  <cellXfs count="197">
    <xf numFmtId="0" fontId="0" fillId="0" borderId="0" xfId="0"/>
    <xf numFmtId="0" fontId="0" fillId="4" borderId="0" xfId="0" applyFill="1"/>
    <xf numFmtId="0" fontId="0" fillId="5" borderId="0" xfId="0" applyFill="1"/>
    <xf numFmtId="0" fontId="0" fillId="4" borderId="0" xfId="0" applyFont="1" applyFill="1" applyAlignment="1"/>
    <xf numFmtId="0" fontId="8" fillId="5" borderId="0" xfId="0" applyFont="1" applyFill="1"/>
    <xf numFmtId="0" fontId="8" fillId="4" borderId="0" xfId="0" applyFont="1" applyFill="1"/>
    <xf numFmtId="0" fontId="10" fillId="4" borderId="0" xfId="0" applyFont="1" applyFill="1"/>
    <xf numFmtId="0" fontId="0" fillId="5" borderId="0" xfId="0" applyFill="1" applyBorder="1"/>
    <xf numFmtId="0" fontId="0" fillId="5" borderId="0" xfId="0" applyFont="1" applyFill="1" applyBorder="1"/>
    <xf numFmtId="0" fontId="8" fillId="5" borderId="0" xfId="0" applyFont="1" applyFill="1" applyBorder="1"/>
    <xf numFmtId="0" fontId="5" fillId="5" borderId="4" xfId="0" applyFont="1" applyFill="1" applyBorder="1"/>
    <xf numFmtId="0" fontId="0" fillId="5" borderId="0" xfId="0" applyFont="1" applyFill="1"/>
    <xf numFmtId="0" fontId="0" fillId="4" borderId="0" xfId="0" applyFill="1" applyBorder="1"/>
    <xf numFmtId="0" fontId="0" fillId="4" borderId="0" xfId="0" applyFill="1" applyAlignment="1">
      <alignment horizontal="left"/>
    </xf>
    <xf numFmtId="0" fontId="22" fillId="9" borderId="0" xfId="21" applyFont="1" applyFill="1" applyBorder="1" applyAlignment="1">
      <alignment vertical="center"/>
    </xf>
    <xf numFmtId="0" fontId="10" fillId="4" borderId="0" xfId="0" applyFont="1" applyFill="1" applyBorder="1" applyAlignment="1">
      <alignment horizontal="left"/>
    </xf>
    <xf numFmtId="0" fontId="5" fillId="5" borderId="4" xfId="0" applyFont="1" applyFill="1" applyBorder="1" applyAlignment="1">
      <alignment horizontal="center" vertical="center" wrapText="1"/>
    </xf>
    <xf numFmtId="0" fontId="0" fillId="5" borderId="0" xfId="0" applyFill="1" applyBorder="1" applyAlignment="1">
      <alignment horizontal="center"/>
    </xf>
    <xf numFmtId="0" fontId="5" fillId="5" borderId="4" xfId="0" applyFont="1" applyFill="1" applyBorder="1" applyAlignment="1">
      <alignment horizontal="center"/>
    </xf>
    <xf numFmtId="0" fontId="0" fillId="5" borderId="0" xfId="0" applyFill="1" applyAlignment="1">
      <alignment horizontal="center"/>
    </xf>
    <xf numFmtId="0" fontId="0" fillId="4" borderId="0" xfId="0" applyFont="1" applyFill="1" applyBorder="1"/>
    <xf numFmtId="0" fontId="0" fillId="4" borderId="0" xfId="0" applyFill="1" applyAlignment="1">
      <alignment wrapText="1"/>
    </xf>
    <xf numFmtId="14" fontId="0" fillId="4" borderId="0" xfId="0" applyNumberFormat="1" applyFill="1"/>
    <xf numFmtId="0" fontId="27" fillId="9" borderId="0" xfId="0" applyFont="1" applyFill="1"/>
    <xf numFmtId="0" fontId="0" fillId="4" borderId="0" xfId="0" applyFont="1" applyFill="1"/>
    <xf numFmtId="0" fontId="0" fillId="4" borderId="0" xfId="0" applyFont="1" applyFill="1" applyBorder="1" applyAlignment="1">
      <alignment horizontal="left"/>
    </xf>
    <xf numFmtId="0" fontId="28" fillId="4" borderId="0" xfId="0" applyFont="1" applyFill="1" applyBorder="1" applyAlignment="1"/>
    <xf numFmtId="0" fontId="28" fillId="4" borderId="0" xfId="0" applyFont="1" applyFill="1"/>
    <xf numFmtId="0" fontId="29" fillId="4" borderId="0" xfId="0" applyFont="1" applyFill="1" applyAlignment="1"/>
    <xf numFmtId="0" fontId="7" fillId="5" borderId="0" xfId="0" applyFont="1" applyFill="1" applyBorder="1" applyAlignment="1">
      <alignment horizontal="center"/>
    </xf>
    <xf numFmtId="0" fontId="7" fillId="5" borderId="0" xfId="0" applyFont="1" applyFill="1" applyAlignment="1">
      <alignment horizontal="center"/>
    </xf>
    <xf numFmtId="0" fontId="4" fillId="4" borderId="0" xfId="0" applyFont="1" applyFill="1" applyBorder="1" applyAlignment="1">
      <alignment horizontal="center"/>
    </xf>
    <xf numFmtId="0" fontId="32" fillId="9" borderId="0" xfId="21" applyFont="1" applyFill="1" applyBorder="1" applyAlignment="1">
      <alignment vertical="center"/>
    </xf>
    <xf numFmtId="0" fontId="31" fillId="4" borderId="0" xfId="18" applyFont="1" applyFill="1" applyBorder="1" applyAlignment="1">
      <alignment vertical="center"/>
    </xf>
    <xf numFmtId="0" fontId="0" fillId="4" borderId="0" xfId="0" applyFill="1" applyBorder="1" applyAlignment="1">
      <alignment vertical="center"/>
    </xf>
    <xf numFmtId="0" fontId="28" fillId="4" borderId="0" xfId="0" applyFont="1" applyFill="1" applyAlignment="1">
      <alignment vertical="center" wrapText="1"/>
    </xf>
    <xf numFmtId="0" fontId="30" fillId="4" borderId="0" xfId="20" applyFont="1" applyFill="1" applyBorder="1" applyAlignment="1">
      <alignment vertical="center"/>
    </xf>
    <xf numFmtId="0" fontId="0" fillId="4" borderId="0" xfId="0" applyFont="1" applyFill="1" applyBorder="1" applyAlignment="1">
      <alignment vertical="center"/>
    </xf>
    <xf numFmtId="0" fontId="6" fillId="4" borderId="0" xfId="0" applyFont="1" applyFill="1" applyBorder="1" applyAlignment="1">
      <alignment vertical="center"/>
    </xf>
    <xf numFmtId="0" fontId="0" fillId="4" borderId="0" xfId="0" applyFill="1" applyAlignment="1" applyProtection="1">
      <alignment vertical="center"/>
      <protection locked="0"/>
    </xf>
    <xf numFmtId="0" fontId="0" fillId="4" borderId="0" xfId="0" applyFill="1" applyAlignment="1" applyProtection="1">
      <alignment horizontal="left" vertical="center"/>
      <protection locked="0"/>
    </xf>
    <xf numFmtId="0" fontId="0" fillId="4" borderId="0" xfId="0" applyFill="1" applyBorder="1" applyAlignment="1" applyProtection="1">
      <alignment vertical="center"/>
      <protection locked="0"/>
    </xf>
    <xf numFmtId="0" fontId="0" fillId="4" borderId="0" xfId="0" applyFill="1" applyBorder="1" applyAlignment="1" applyProtection="1">
      <alignment horizontal="left" vertical="center"/>
      <protection locked="0"/>
    </xf>
    <xf numFmtId="0" fontId="0" fillId="0" borderId="0" xfId="0" applyAlignment="1" applyProtection="1">
      <alignment vertical="center"/>
      <protection locked="0"/>
    </xf>
    <xf numFmtId="0" fontId="22" fillId="4" borderId="0" xfId="21" applyFont="1" applyFill="1" applyBorder="1" applyAlignment="1" applyProtection="1">
      <alignment vertical="center"/>
      <protection locked="0"/>
    </xf>
    <xf numFmtId="0" fontId="33" fillId="4" borderId="0" xfId="19"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35" fillId="4" borderId="0" xfId="0" applyFont="1" applyFill="1" applyBorder="1" applyAlignment="1" applyProtection="1">
      <alignment vertical="center"/>
      <protection locked="0"/>
    </xf>
    <xf numFmtId="0" fontId="0" fillId="4" borderId="0" xfId="0" applyFont="1" applyFill="1" applyBorder="1" applyAlignment="1" applyProtection="1">
      <alignment vertical="center"/>
      <protection locked="0"/>
    </xf>
    <xf numFmtId="0" fontId="8" fillId="4" borderId="0" xfId="0" applyFont="1" applyFill="1" applyBorder="1" applyAlignment="1" applyProtection="1">
      <alignment vertical="center"/>
      <protection locked="0"/>
    </xf>
    <xf numFmtId="0" fontId="15"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3" fillId="7" borderId="0" xfId="0" applyFont="1" applyFill="1" applyBorder="1" applyAlignment="1" applyProtection="1">
      <alignment horizontal="left" vertical="center"/>
      <protection locked="0"/>
    </xf>
    <xf numFmtId="0" fontId="0" fillId="8" borderId="0" xfId="0" applyFill="1" applyBorder="1" applyAlignment="1" applyProtection="1">
      <alignment vertical="center"/>
      <protection locked="0"/>
    </xf>
    <xf numFmtId="0" fontId="0" fillId="8" borderId="0" xfId="0" applyFill="1" applyBorder="1" applyAlignment="1" applyProtection="1">
      <alignment horizontal="left" vertical="center"/>
      <protection locked="0"/>
    </xf>
    <xf numFmtId="0" fontId="9" fillId="8" borderId="0" xfId="0" applyFont="1" applyFill="1" applyBorder="1" applyAlignment="1" applyProtection="1">
      <alignment vertical="center"/>
      <protection locked="0"/>
    </xf>
    <xf numFmtId="0" fontId="9" fillId="8" borderId="0" xfId="0" applyFont="1" applyFill="1" applyBorder="1" applyAlignment="1" applyProtection="1">
      <alignment horizontal="left" vertical="center"/>
      <protection locked="0"/>
    </xf>
    <xf numFmtId="0" fontId="9" fillId="8" borderId="0" xfId="0" applyFont="1" applyFill="1" applyBorder="1" applyAlignment="1" applyProtection="1">
      <alignment horizontal="center" vertical="center"/>
      <protection locked="0"/>
    </xf>
    <xf numFmtId="0" fontId="7" fillId="9" borderId="13" xfId="1" applyFont="1" applyFill="1" applyBorder="1" applyAlignment="1" applyProtection="1">
      <alignment horizontal="center" vertical="center"/>
      <protection locked="0"/>
    </xf>
    <xf numFmtId="0" fontId="0" fillId="8" borderId="0" xfId="0" applyFill="1" applyBorder="1" applyAlignment="1" applyProtection="1">
      <alignment horizontal="center" vertical="center"/>
      <protection locked="0"/>
    </xf>
    <xf numFmtId="0" fontId="11" fillId="8" borderId="0" xfId="0" applyFont="1" applyFill="1" applyBorder="1" applyAlignment="1" applyProtection="1">
      <alignment vertical="center"/>
      <protection locked="0"/>
    </xf>
    <xf numFmtId="0" fontId="0" fillId="8" borderId="0" xfId="0" applyFill="1" applyBorder="1" applyAlignment="1" applyProtection="1">
      <alignment horizontal="left" vertical="center" wrapText="1"/>
      <protection locked="0"/>
    </xf>
    <xf numFmtId="49" fontId="7" fillId="8" borderId="0" xfId="0" applyNumberFormat="1" applyFont="1" applyFill="1" applyBorder="1" applyAlignment="1" applyProtection="1">
      <alignment horizontal="left" vertical="center"/>
      <protection locked="0"/>
    </xf>
    <xf numFmtId="0" fontId="9" fillId="4" borderId="0" xfId="0" applyFont="1" applyFill="1" applyBorder="1" applyAlignment="1" applyProtection="1">
      <alignment vertical="center"/>
      <protection locked="0"/>
    </xf>
    <xf numFmtId="0" fontId="0" fillId="0" borderId="0" xfId="0" applyAlignment="1" applyProtection="1">
      <alignment horizontal="left" vertical="center"/>
      <protection locked="0"/>
    </xf>
    <xf numFmtId="11" fontId="2" fillId="3" borderId="2" xfId="2" applyNumberFormat="1" applyAlignment="1" applyProtection="1">
      <alignment horizontal="center" vertical="center"/>
    </xf>
    <xf numFmtId="0" fontId="34" fillId="4" borderId="0" xfId="19" applyFont="1" applyFill="1" applyBorder="1" applyAlignment="1" applyProtection="1">
      <alignment vertical="center" wrapText="1"/>
      <protection locked="0"/>
    </xf>
    <xf numFmtId="0" fontId="0" fillId="4" borderId="0" xfId="0" applyFont="1" applyFill="1" applyAlignment="1" applyProtection="1">
      <alignment vertical="center"/>
      <protection locked="0"/>
    </xf>
    <xf numFmtId="0" fontId="0" fillId="4" borderId="0" xfId="0" applyFont="1" applyFill="1" applyAlignment="1" applyProtection="1">
      <alignment horizontal="left" vertical="center"/>
      <protection locked="0"/>
    </xf>
    <xf numFmtId="0" fontId="8" fillId="4" borderId="0" xfId="0" applyFont="1" applyFill="1" applyAlignment="1" applyProtection="1">
      <alignment vertical="center"/>
      <protection locked="0"/>
    </xf>
    <xf numFmtId="0" fontId="3" fillId="4" borderId="0" xfId="0" applyFont="1" applyFill="1" applyAlignment="1" applyProtection="1">
      <alignment vertical="center"/>
      <protection locked="0"/>
    </xf>
    <xf numFmtId="0" fontId="12" fillId="6" borderId="3" xfId="3" applyAlignment="1" applyProtection="1">
      <alignment horizontal="center" vertical="center" wrapText="1"/>
      <protection locked="0"/>
    </xf>
    <xf numFmtId="0" fontId="4" fillId="4" borderId="0" xfId="0" applyFont="1" applyFill="1" applyAlignment="1" applyProtection="1">
      <alignment vertical="center"/>
      <protection locked="0"/>
    </xf>
    <xf numFmtId="0" fontId="0" fillId="8" borderId="0" xfId="0" applyFill="1" applyBorder="1" applyAlignment="1" applyProtection="1">
      <alignment vertical="center" wrapText="1"/>
      <protection locked="0"/>
    </xf>
    <xf numFmtId="0" fontId="10" fillId="8" borderId="0" xfId="0" applyFont="1" applyFill="1" applyBorder="1" applyAlignment="1" applyProtection="1">
      <alignment vertical="center"/>
      <protection locked="0"/>
    </xf>
    <xf numFmtId="0" fontId="7" fillId="4" borderId="0" xfId="0" applyFont="1" applyFill="1" applyAlignment="1" applyProtection="1">
      <alignment vertical="center"/>
      <protection locked="0"/>
    </xf>
    <xf numFmtId="0" fontId="0" fillId="8" borderId="4" xfId="0" applyFill="1" applyBorder="1" applyAlignment="1" applyProtection="1">
      <alignment vertical="center"/>
      <protection locked="0"/>
    </xf>
    <xf numFmtId="0" fontId="8" fillId="8" borderId="0" xfId="0" applyFont="1" applyFill="1" applyBorder="1" applyAlignment="1" applyProtection="1">
      <alignment horizontal="right" vertical="center"/>
      <protection locked="0"/>
    </xf>
    <xf numFmtId="0" fontId="0" fillId="8" borderId="0" xfId="0" applyFont="1" applyFill="1" applyBorder="1" applyAlignment="1" applyProtection="1">
      <alignment horizontal="left" vertical="center"/>
      <protection locked="0"/>
    </xf>
    <xf numFmtId="0" fontId="0" fillId="4" borderId="7" xfId="0"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4" borderId="8" xfId="0" applyFill="1" applyBorder="1" applyAlignment="1" applyProtection="1">
      <alignment vertical="center"/>
      <protection locked="0"/>
    </xf>
    <xf numFmtId="0" fontId="17" fillId="4" borderId="9" xfId="19" applyFill="1" applyBorder="1" applyAlignment="1" applyProtection="1">
      <alignment horizontal="left" vertical="center"/>
      <protection locked="0"/>
    </xf>
    <xf numFmtId="0" fontId="0" fillId="4" borderId="10" xfId="0" applyFill="1" applyBorder="1" applyAlignment="1" applyProtection="1">
      <alignment vertical="center"/>
      <protection locked="0"/>
    </xf>
    <xf numFmtId="0" fontId="17" fillId="4" borderId="9" xfId="19"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0" fillId="4" borderId="9" xfId="0" applyFill="1" applyBorder="1" applyAlignment="1" applyProtection="1">
      <alignment horizontal="left" vertical="center"/>
      <protection locked="0"/>
    </xf>
    <xf numFmtId="11" fontId="0" fillId="4" borderId="0" xfId="0" applyNumberFormat="1"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23" fillId="3" borderId="1" xfId="22" applyAlignment="1" applyProtection="1">
      <alignment horizontal="center" vertical="center"/>
    </xf>
    <xf numFmtId="0" fontId="0" fillId="8" borderId="0" xfId="0" applyFill="1" applyBorder="1" applyAlignment="1" applyProtection="1">
      <alignment horizontal="left" vertical="center"/>
    </xf>
    <xf numFmtId="0" fontId="0" fillId="8" borderId="0" xfId="0" applyFill="1" applyBorder="1" applyAlignment="1" applyProtection="1">
      <alignment horizontal="center" vertical="center"/>
    </xf>
    <xf numFmtId="0" fontId="7" fillId="8" borderId="0" xfId="0" applyFont="1" applyFill="1" applyBorder="1" applyAlignment="1" applyProtection="1">
      <alignment horizontal="center" vertical="center"/>
    </xf>
    <xf numFmtId="0" fontId="0" fillId="4" borderId="0" xfId="0" applyFill="1" applyProtection="1">
      <protection locked="0"/>
    </xf>
    <xf numFmtId="0" fontId="0" fillId="4" borderId="0" xfId="0" applyFill="1" applyAlignment="1" applyProtection="1">
      <alignment wrapText="1"/>
      <protection locked="0"/>
    </xf>
    <xf numFmtId="0" fontId="0" fillId="0" borderId="0" xfId="0" applyProtection="1">
      <protection locked="0"/>
    </xf>
    <xf numFmtId="0" fontId="0" fillId="4" borderId="0" xfId="0" applyFont="1" applyFill="1" applyBorder="1" applyProtection="1">
      <protection locked="0"/>
    </xf>
    <xf numFmtId="0" fontId="3" fillId="4" borderId="0" xfId="21" applyFont="1" applyFill="1" applyBorder="1" applyAlignment="1" applyProtection="1">
      <alignment vertical="center"/>
      <protection locked="0"/>
    </xf>
    <xf numFmtId="0" fontId="0" fillId="4" borderId="0" xfId="0" applyFont="1" applyFill="1" applyProtection="1">
      <protection locked="0"/>
    </xf>
    <xf numFmtId="0" fontId="0" fillId="4" borderId="0" xfId="0" applyFill="1" applyBorder="1" applyProtection="1">
      <protection locked="0"/>
    </xf>
    <xf numFmtId="0" fontId="5" fillId="4" borderId="0" xfId="0" applyFont="1" applyFill="1" applyProtection="1">
      <protection locked="0"/>
    </xf>
    <xf numFmtId="0" fontId="35" fillId="4" borderId="0" xfId="0" applyFont="1" applyFill="1" applyBorder="1" applyProtection="1">
      <protection locked="0"/>
    </xf>
    <xf numFmtId="0" fontId="0" fillId="4" borderId="0" xfId="0" applyFont="1" applyFill="1" applyAlignment="1" applyProtection="1">
      <alignment wrapText="1"/>
      <protection locked="0"/>
    </xf>
    <xf numFmtId="0" fontId="7" fillId="4" borderId="0" xfId="0" applyFont="1" applyFill="1" applyProtection="1">
      <protection locked="0"/>
    </xf>
    <xf numFmtId="0" fontId="7" fillId="4" borderId="0" xfId="0" applyFont="1" applyFill="1" applyAlignment="1" applyProtection="1">
      <alignment wrapText="1"/>
      <protection locked="0"/>
    </xf>
    <xf numFmtId="0" fontId="3" fillId="7" borderId="0" xfId="0" applyFont="1" applyFill="1" applyBorder="1" applyAlignment="1" applyProtection="1">
      <alignment wrapText="1"/>
      <protection locked="0"/>
    </xf>
    <xf numFmtId="0" fontId="3" fillId="7" borderId="0" xfId="0" applyFont="1" applyFill="1" applyBorder="1" applyProtection="1">
      <protection locked="0"/>
    </xf>
    <xf numFmtId="0" fontId="9" fillId="8" borderId="0" xfId="0" applyFont="1" applyFill="1" applyBorder="1" applyProtection="1">
      <protection locked="0"/>
    </xf>
    <xf numFmtId="0" fontId="9" fillId="8" borderId="0" xfId="0" applyFont="1" applyFill="1" applyBorder="1" applyAlignment="1" applyProtection="1">
      <alignment wrapText="1"/>
      <protection locked="0"/>
    </xf>
    <xf numFmtId="0" fontId="9" fillId="8" borderId="0" xfId="0" applyFont="1" applyFill="1" applyBorder="1" applyAlignment="1" applyProtection="1">
      <alignment horizontal="center"/>
      <protection locked="0"/>
    </xf>
    <xf numFmtId="0" fontId="9" fillId="8" borderId="0" xfId="0" applyFont="1" applyFill="1" applyBorder="1" applyAlignment="1" applyProtection="1">
      <alignment horizontal="left"/>
      <protection locked="0"/>
    </xf>
    <xf numFmtId="0" fontId="11" fillId="8" borderId="0" xfId="0" applyFont="1" applyFill="1" applyProtection="1">
      <protection locked="0"/>
    </xf>
    <xf numFmtId="0" fontId="11" fillId="8" borderId="0" xfId="0" applyFont="1" applyFill="1" applyAlignment="1" applyProtection="1">
      <alignment wrapText="1"/>
      <protection locked="0"/>
    </xf>
    <xf numFmtId="0" fontId="11" fillId="8" borderId="0" xfId="0" applyFont="1" applyFill="1" applyAlignment="1" applyProtection="1">
      <alignment horizontal="center"/>
      <protection locked="0"/>
    </xf>
    <xf numFmtId="0" fontId="0" fillId="8" borderId="0" xfId="0" applyFill="1" applyProtection="1">
      <protection locked="0"/>
    </xf>
    <xf numFmtId="0" fontId="7" fillId="8" borderId="0" xfId="0" applyFont="1" applyFill="1" applyAlignment="1" applyProtection="1">
      <alignment vertical="center"/>
      <protection locked="0"/>
    </xf>
    <xf numFmtId="0" fontId="11" fillId="8" borderId="0" xfId="0" applyFont="1" applyFill="1" applyAlignment="1" applyProtection="1">
      <alignment vertical="center" wrapText="1"/>
      <protection locked="0"/>
    </xf>
    <xf numFmtId="0" fontId="11" fillId="8" borderId="0" xfId="0" applyFont="1" applyFill="1" applyAlignment="1" applyProtection="1">
      <alignment vertical="center"/>
      <protection locked="0"/>
    </xf>
    <xf numFmtId="0" fontId="0" fillId="8" borderId="0" xfId="0" applyFill="1" applyAlignment="1" applyProtection="1">
      <alignment horizontal="left" vertical="center"/>
      <protection locked="0"/>
    </xf>
    <xf numFmtId="0" fontId="0" fillId="8" borderId="0" xfId="0" applyFill="1" applyAlignment="1" applyProtection="1">
      <alignment vertical="center"/>
      <protection locked="0"/>
    </xf>
    <xf numFmtId="0" fontId="11" fillId="8" borderId="0" xfId="0" applyFont="1" applyFill="1" applyAlignment="1" applyProtection="1">
      <alignment horizontal="center" vertical="center"/>
      <protection locked="0"/>
    </xf>
    <xf numFmtId="0" fontId="7" fillId="8" borderId="0" xfId="0" applyFont="1" applyFill="1" applyAlignment="1" applyProtection="1">
      <alignment horizontal="center" vertical="center"/>
      <protection locked="0"/>
    </xf>
    <xf numFmtId="0" fontId="7" fillId="8" borderId="0" xfId="0" applyFont="1" applyFill="1" applyProtection="1">
      <protection locked="0"/>
    </xf>
    <xf numFmtId="0" fontId="0" fillId="8" borderId="0" xfId="0" applyFill="1" applyAlignment="1" applyProtection="1">
      <alignment horizontal="center" vertical="center"/>
      <protection locked="0"/>
    </xf>
    <xf numFmtId="0" fontId="9" fillId="8" borderId="0" xfId="0" applyFont="1" applyFill="1" applyAlignment="1" applyProtection="1">
      <alignment vertical="center"/>
      <protection locked="0"/>
    </xf>
    <xf numFmtId="0" fontId="0" fillId="8" borderId="0" xfId="0" applyFill="1" applyAlignment="1" applyProtection="1">
      <alignment vertical="center" wrapText="1"/>
      <protection locked="0"/>
    </xf>
    <xf numFmtId="0" fontId="4" fillId="8" borderId="0" xfId="0" applyFont="1" applyFill="1" applyAlignment="1" applyProtection="1">
      <alignment vertical="center"/>
      <protection locked="0"/>
    </xf>
    <xf numFmtId="0" fontId="0" fillId="8" borderId="0" xfId="0" applyFill="1" applyAlignment="1" applyProtection="1">
      <alignment wrapText="1"/>
      <protection locked="0"/>
    </xf>
    <xf numFmtId="0" fontId="0" fillId="8" borderId="0" xfId="0" applyFill="1" applyAlignment="1" applyProtection="1">
      <alignment horizontal="center"/>
      <protection locked="0"/>
    </xf>
    <xf numFmtId="0" fontId="7" fillId="8" borderId="0" xfId="0" applyFont="1" applyFill="1" applyAlignment="1" applyProtection="1">
      <alignment horizontal="center"/>
      <protection locked="0"/>
    </xf>
    <xf numFmtId="0" fontId="0" fillId="8" borderId="6" xfId="0" applyFill="1" applyBorder="1" applyAlignment="1" applyProtection="1">
      <alignment horizontal="right" vertical="center"/>
      <protection locked="0"/>
    </xf>
    <xf numFmtId="0" fontId="0" fillId="8" borderId="6" xfId="0" applyFill="1" applyBorder="1" applyAlignment="1" applyProtection="1">
      <alignment vertical="center"/>
      <protection locked="0"/>
    </xf>
    <xf numFmtId="0" fontId="0" fillId="8" borderId="0" xfId="0" applyFill="1" applyAlignment="1" applyProtection="1">
      <alignment horizontal="right" vertical="center"/>
      <protection locked="0"/>
    </xf>
    <xf numFmtId="0" fontId="7" fillId="8" borderId="4" xfId="0" applyFont="1" applyFill="1" applyBorder="1" applyAlignment="1" applyProtection="1">
      <alignment vertical="center"/>
      <protection locked="0"/>
    </xf>
    <xf numFmtId="0" fontId="0" fillId="8" borderId="4" xfId="0" applyFill="1" applyBorder="1" applyAlignment="1" applyProtection="1">
      <alignment vertical="center" wrapText="1"/>
      <protection locked="0"/>
    </xf>
    <xf numFmtId="0" fontId="0" fillId="8" borderId="0" xfId="0" applyFill="1" applyBorder="1" applyAlignment="1" applyProtection="1">
      <alignment horizontal="right" vertical="center"/>
      <protection locked="0"/>
    </xf>
    <xf numFmtId="0" fontId="0" fillId="8" borderId="0" xfId="0" applyFill="1" applyBorder="1" applyAlignment="1" applyProtection="1">
      <alignment horizontal="right" vertical="center" wrapText="1"/>
      <protection locked="0"/>
    </xf>
    <xf numFmtId="0" fontId="0" fillId="8" borderId="0" xfId="0" applyFill="1" applyAlignment="1" applyProtection="1">
      <alignment horizontal="right" vertical="center" wrapText="1"/>
      <protection locked="0"/>
    </xf>
    <xf numFmtId="0" fontId="3" fillId="7" borderId="0" xfId="0" applyFont="1" applyFill="1" applyBorder="1" applyAlignment="1" applyProtection="1">
      <alignment vertical="center" wrapText="1"/>
      <protection locked="0"/>
    </xf>
    <xf numFmtId="0" fontId="36" fillId="8" borderId="0" xfId="0" applyFont="1" applyFill="1" applyBorder="1" applyAlignment="1" applyProtection="1">
      <alignment vertical="center"/>
      <protection locked="0"/>
    </xf>
    <xf numFmtId="0" fontId="40" fillId="8" borderId="0" xfId="0" applyFont="1" applyFill="1" applyBorder="1" applyAlignment="1" applyProtection="1">
      <alignment vertical="center"/>
      <protection locked="0"/>
    </xf>
    <xf numFmtId="0" fontId="39" fillId="8" borderId="0" xfId="0" applyFont="1" applyFill="1" applyBorder="1" applyAlignment="1" applyProtection="1">
      <alignment vertical="center"/>
      <protection locked="0"/>
    </xf>
    <xf numFmtId="11" fontId="0" fillId="8" borderId="0" xfId="0" applyNumberFormat="1" applyFill="1" applyProtection="1">
      <protection locked="0"/>
    </xf>
    <xf numFmtId="0" fontId="9" fillId="4" borderId="0" xfId="0" applyFont="1" applyFill="1" applyBorder="1" applyProtection="1">
      <protection locked="0"/>
    </xf>
    <xf numFmtId="0" fontId="0" fillId="0" borderId="0" xfId="0" applyAlignment="1" applyProtection="1">
      <alignment wrapText="1"/>
      <protection locked="0"/>
    </xf>
    <xf numFmtId="164" fontId="2" fillId="3" borderId="2" xfId="2" applyNumberFormat="1" applyAlignment="1" applyProtection="1">
      <alignment horizontal="center" vertical="center"/>
    </xf>
    <xf numFmtId="0" fontId="7" fillId="8" borderId="0" xfId="0" applyFont="1" applyFill="1" applyAlignment="1" applyProtection="1">
      <alignment horizontal="center" vertical="center"/>
    </xf>
    <xf numFmtId="0" fontId="0" fillId="8" borderId="0" xfId="0" applyFill="1" applyAlignment="1" applyProtection="1">
      <alignment horizontal="center" vertical="center"/>
    </xf>
    <xf numFmtId="0" fontId="2" fillId="3" borderId="2" xfId="2" applyAlignment="1" applyProtection="1">
      <alignment horizontal="center" vertical="center"/>
    </xf>
    <xf numFmtId="0" fontId="34" fillId="4" borderId="0" xfId="0" applyFont="1" applyFill="1" applyBorder="1" applyAlignment="1"/>
    <xf numFmtId="0" fontId="42" fillId="4" borderId="0" xfId="0" applyFont="1" applyFill="1"/>
    <xf numFmtId="0" fontId="7" fillId="8" borderId="0" xfId="0" applyFont="1" applyFill="1" applyAlignment="1" applyProtection="1">
      <alignment vertical="center" wrapText="1"/>
      <protection locked="0"/>
    </xf>
    <xf numFmtId="0" fontId="7" fillId="5" borderId="0" xfId="0" applyFont="1" applyFill="1" applyBorder="1"/>
    <xf numFmtId="14" fontId="28" fillId="4" borderId="0" xfId="0" applyNumberFormat="1" applyFont="1" applyFill="1"/>
    <xf numFmtId="0" fontId="28" fillId="4" borderId="0" xfId="0" applyFont="1" applyFill="1" applyAlignment="1">
      <alignment vertical="top"/>
    </xf>
    <xf numFmtId="0" fontId="4" fillId="8" borderId="0" xfId="0" applyFont="1" applyFill="1" applyBorder="1" applyAlignment="1" applyProtection="1">
      <alignment horizontal="left" vertical="center"/>
      <protection locked="0"/>
    </xf>
    <xf numFmtId="0" fontId="44" fillId="4" borderId="0" xfId="0" applyFont="1" applyFill="1" applyBorder="1" applyAlignment="1"/>
    <xf numFmtId="0" fontId="7" fillId="8" borderId="0" xfId="0" applyFont="1" applyFill="1" applyBorder="1" applyAlignment="1" applyProtection="1">
      <alignment vertical="center"/>
      <protection locked="0"/>
    </xf>
    <xf numFmtId="0" fontId="7" fillId="8" borderId="0" xfId="0" applyFont="1" applyFill="1" applyBorder="1" applyAlignment="1" applyProtection="1">
      <alignment horizontal="left" vertical="center"/>
      <protection locked="0"/>
    </xf>
    <xf numFmtId="0" fontId="7" fillId="8" borderId="0" xfId="0" applyFont="1" applyFill="1" applyBorder="1" applyAlignment="1" applyProtection="1">
      <alignment horizontal="center" vertical="center"/>
      <protection locked="0"/>
    </xf>
    <xf numFmtId="11" fontId="39" fillId="3" borderId="2" xfId="2" applyNumberFormat="1" applyFont="1" applyAlignment="1" applyProtection="1">
      <alignment horizontal="center" vertical="center"/>
    </xf>
    <xf numFmtId="0" fontId="7" fillId="8" borderId="0" xfId="0" applyFont="1" applyFill="1" applyBorder="1" applyAlignment="1" applyProtection="1">
      <alignment horizontal="left" vertical="center" wrapText="1"/>
      <protection locked="0"/>
    </xf>
    <xf numFmtId="0" fontId="7" fillId="4" borderId="7" xfId="0" applyFont="1" applyFill="1" applyBorder="1" applyAlignment="1" applyProtection="1">
      <alignment vertical="center"/>
      <protection locked="0"/>
    </xf>
    <xf numFmtId="0" fontId="7" fillId="4" borderId="6" xfId="0" applyFont="1" applyFill="1" applyBorder="1" applyAlignment="1" applyProtection="1">
      <alignment vertical="center"/>
      <protection locked="0"/>
    </xf>
    <xf numFmtId="0" fontId="7" fillId="4" borderId="8" xfId="0" applyFont="1" applyFill="1" applyBorder="1" applyAlignment="1" applyProtection="1">
      <alignment vertical="center"/>
      <protection locked="0"/>
    </xf>
    <xf numFmtId="0" fontId="7" fillId="4" borderId="0" xfId="0" applyFont="1" applyFill="1" applyBorder="1" applyAlignment="1" applyProtection="1">
      <alignment vertical="center"/>
      <protection locked="0"/>
    </xf>
    <xf numFmtId="0" fontId="7" fillId="4" borderId="10" xfId="0" applyFont="1" applyFill="1" applyBorder="1" applyAlignment="1" applyProtection="1">
      <alignment vertical="center"/>
      <protection locked="0"/>
    </xf>
    <xf numFmtId="0" fontId="47" fillId="4" borderId="9" xfId="19" applyFont="1" applyFill="1" applyBorder="1" applyAlignment="1" applyProtection="1">
      <alignment vertical="center"/>
      <protection locked="0"/>
    </xf>
    <xf numFmtId="0" fontId="7" fillId="4" borderId="9" xfId="0" applyFont="1" applyFill="1" applyBorder="1" applyAlignment="1" applyProtection="1">
      <alignment horizontal="left" vertical="center"/>
      <protection locked="0"/>
    </xf>
    <xf numFmtId="11" fontId="7" fillId="4" borderId="0" xfId="0" applyNumberFormat="1" applyFont="1" applyFill="1" applyBorder="1" applyAlignment="1" applyProtection="1">
      <alignment vertical="center"/>
      <protection locked="0"/>
    </xf>
    <xf numFmtId="0" fontId="7" fillId="4" borderId="11" xfId="0" applyFont="1" applyFill="1" applyBorder="1" applyAlignment="1" applyProtection="1">
      <alignment vertical="center"/>
      <protection locked="0"/>
    </xf>
    <xf numFmtId="0" fontId="7" fillId="4" borderId="4" xfId="0" applyFont="1" applyFill="1" applyBorder="1" applyAlignment="1" applyProtection="1">
      <alignment vertical="center"/>
      <protection locked="0"/>
    </xf>
    <xf numFmtId="0" fontId="7" fillId="4" borderId="12" xfId="0" applyFont="1" applyFill="1" applyBorder="1" applyAlignment="1" applyProtection="1">
      <alignment vertical="center"/>
      <protection locked="0"/>
    </xf>
    <xf numFmtId="0" fontId="49" fillId="8" borderId="0" xfId="0" applyFont="1" applyFill="1" applyBorder="1" applyAlignment="1" applyProtection="1">
      <alignment vertical="center"/>
      <protection locked="0"/>
    </xf>
    <xf numFmtId="0" fontId="49" fillId="8" borderId="0" xfId="0" applyFont="1" applyFill="1" applyBorder="1" applyAlignment="1" applyProtection="1">
      <alignment horizontal="center" vertical="center"/>
      <protection locked="0"/>
    </xf>
    <xf numFmtId="0" fontId="49" fillId="8" borderId="0" xfId="0" applyFont="1" applyFill="1" applyBorder="1" applyAlignment="1" applyProtection="1">
      <alignment horizontal="left" vertical="center" wrapText="1"/>
      <protection locked="0"/>
    </xf>
    <xf numFmtId="14" fontId="44" fillId="4" borderId="0" xfId="0" applyNumberFormat="1" applyFont="1" applyFill="1" applyAlignment="1">
      <alignment horizontal="right" vertical="top"/>
    </xf>
    <xf numFmtId="0" fontId="0" fillId="4" borderId="0" xfId="0" quotePrefix="1" applyFill="1" applyAlignment="1">
      <alignment horizontal="left" vertical="top" wrapText="1"/>
    </xf>
    <xf numFmtId="0" fontId="0" fillId="4" borderId="0" xfId="0" applyFill="1" applyAlignment="1">
      <alignment horizontal="left" vertical="top" wrapText="1"/>
    </xf>
    <xf numFmtId="0" fontId="0" fillId="4" borderId="0" xfId="0" quotePrefix="1" applyFill="1"/>
    <xf numFmtId="0" fontId="31" fillId="4" borderId="0" xfId="18" applyFont="1" applyFill="1" applyBorder="1" applyAlignment="1">
      <alignment horizontal="left" vertical="center" wrapText="1"/>
    </xf>
    <xf numFmtId="0" fontId="28" fillId="4" borderId="0" xfId="0" applyFont="1" applyFill="1" applyAlignment="1">
      <alignment horizontal="justify" vertical="center" wrapText="1"/>
    </xf>
    <xf numFmtId="0" fontId="0" fillId="4" borderId="0" xfId="0" quotePrefix="1" applyFill="1" applyAlignment="1">
      <alignment horizontal="left" vertical="top" wrapText="1"/>
    </xf>
    <xf numFmtId="0" fontId="0" fillId="4" borderId="0" xfId="0" applyFill="1" applyAlignment="1">
      <alignment horizontal="left" vertical="top" wrapText="1"/>
    </xf>
    <xf numFmtId="0" fontId="30" fillId="4" borderId="0" xfId="20" applyFont="1" applyFill="1" applyBorder="1" applyAlignment="1">
      <alignment horizontal="left" vertical="center" wrapText="1"/>
    </xf>
    <xf numFmtId="0" fontId="31" fillId="4" borderId="0" xfId="18" applyFont="1" applyFill="1" applyBorder="1" applyAlignment="1" applyProtection="1">
      <alignment horizontal="left" vertical="center" wrapText="1"/>
      <protection locked="0"/>
    </xf>
    <xf numFmtId="0" fontId="32" fillId="9" borderId="0" xfId="21" applyFont="1" applyFill="1" applyBorder="1" applyAlignment="1" applyProtection="1">
      <alignment horizontal="left" vertical="center" wrapText="1"/>
      <protection locked="0"/>
    </xf>
    <xf numFmtId="0" fontId="34" fillId="4" borderId="0" xfId="19"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top" wrapText="1"/>
      <protection locked="0"/>
    </xf>
    <xf numFmtId="0" fontId="0" fillId="4" borderId="0" xfId="0" applyFont="1" applyFill="1" applyAlignment="1" applyProtection="1">
      <alignment horizontal="left" vertical="center" wrapText="1"/>
      <protection locked="0"/>
    </xf>
    <xf numFmtId="0" fontId="0" fillId="8" borderId="0" xfId="0" applyFill="1" applyAlignment="1" applyProtection="1">
      <alignment horizontal="left" vertical="center"/>
      <protection locked="0"/>
    </xf>
    <xf numFmtId="0" fontId="7" fillId="8" borderId="0" xfId="0" applyFont="1" applyFill="1" applyAlignment="1" applyProtection="1">
      <alignment horizontal="left" vertical="center" wrapText="1"/>
      <protection locked="0"/>
    </xf>
    <xf numFmtId="0" fontId="7" fillId="4" borderId="0" xfId="0" applyFont="1" applyFill="1" applyAlignment="1" applyProtection="1">
      <alignment horizontal="left" vertical="center" wrapText="1"/>
      <protection locked="0"/>
    </xf>
    <xf numFmtId="0" fontId="31" fillId="4" borderId="0" xfId="18" applyFont="1" applyFill="1" applyBorder="1" applyAlignment="1" applyProtection="1">
      <alignment horizontal="left" wrapText="1"/>
      <protection locked="0"/>
    </xf>
    <xf numFmtId="0" fontId="22" fillId="10" borderId="0" xfId="0" applyFont="1" applyFill="1" applyAlignment="1" applyProtection="1">
      <alignment horizontal="center" vertical="center" wrapText="1"/>
      <protection locked="0"/>
    </xf>
  </cellXfs>
  <cellStyles count="24">
    <cellStyle name="Calculation" xfId="22" builtinId="22"/>
    <cellStyle name="Check Cell" xfId="3"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eading 1" xfId="18" builtinId="16"/>
    <cellStyle name="Heading 4" xfId="19" builtinId="19"/>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20" builtinId="8"/>
    <cellStyle name="Input" xfId="1" builtinId="20"/>
    <cellStyle name="Normal" xfId="0" builtinId="0"/>
    <cellStyle name="Normal 2" xfId="21" xr:uid="{00000000-0005-0000-0000-000015000000}"/>
    <cellStyle name="Normal 2 2" xfId="23" xr:uid="{00000000-0005-0000-0000-000016000000}"/>
    <cellStyle name="Output" xfId="2" builtinId="21"/>
  </cellStyles>
  <dxfs count="5">
    <dxf>
      <fill>
        <patternFill>
          <bgColor rgb="FFEFB011"/>
        </patternFill>
      </fill>
      <border>
        <left style="thin">
          <color auto="1"/>
        </left>
        <right style="thin">
          <color auto="1"/>
        </right>
        <top style="thin">
          <color auto="1"/>
        </top>
        <bottom style="thin">
          <color auto="1"/>
        </bottom>
        <vertical/>
        <horizontal/>
      </border>
    </dxf>
    <dxf>
      <fill>
        <patternFill>
          <bgColor rgb="FFEFB011"/>
        </patternFill>
      </fill>
      <border>
        <left style="thin">
          <color auto="1"/>
        </left>
        <right style="thin">
          <color auto="1"/>
        </right>
        <top style="thin">
          <color auto="1"/>
        </top>
        <bottom style="thin">
          <color auto="1"/>
        </bottom>
        <vertical/>
        <horizontal/>
      </border>
    </dxf>
    <dxf>
      <fill>
        <patternFill>
          <bgColor rgb="FFEFB011"/>
        </patternFill>
      </fill>
      <border>
        <left style="thin">
          <color auto="1"/>
        </left>
        <right style="thin">
          <color auto="1"/>
        </right>
        <top style="thin">
          <color auto="1"/>
        </top>
        <bottom style="thin">
          <color auto="1"/>
        </bottom>
        <vertical/>
        <horizontal/>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EFB011"/>
      <color rgb="FFEAB200"/>
      <color rgb="FFD89E0E"/>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13</xdr:col>
      <xdr:colOff>200025</xdr:colOff>
      <xdr:row>1</xdr:row>
      <xdr:rowOff>0</xdr:rowOff>
    </xdr:from>
    <xdr:to>
      <xdr:col>15</xdr:col>
      <xdr:colOff>660497</xdr:colOff>
      <xdr:row>2</xdr:row>
      <xdr:rowOff>12873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039350" y="161925"/>
          <a:ext cx="2079722" cy="536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238125</xdr:colOff>
      <xdr:row>1</xdr:row>
      <xdr:rowOff>9525</xdr:rowOff>
    </xdr:from>
    <xdr:to>
      <xdr:col>15</xdr:col>
      <xdr:colOff>698597</xdr:colOff>
      <xdr:row>2</xdr:row>
      <xdr:rowOff>3348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077450" y="171450"/>
          <a:ext cx="2079722" cy="5367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1957916</xdr:colOff>
      <xdr:row>1</xdr:row>
      <xdr:rowOff>13758</xdr:rowOff>
    </xdr:from>
    <xdr:to>
      <xdr:col>6</xdr:col>
      <xdr:colOff>4037638</xdr:colOff>
      <xdr:row>2</xdr:row>
      <xdr:rowOff>36156</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9444566" y="175683"/>
          <a:ext cx="2079722" cy="5367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1058334</xdr:colOff>
      <xdr:row>1</xdr:row>
      <xdr:rowOff>11641</xdr:rowOff>
    </xdr:from>
    <xdr:to>
      <xdr:col>10</xdr:col>
      <xdr:colOff>3138055</xdr:colOff>
      <xdr:row>1</xdr:row>
      <xdr:rowOff>548389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0221384" y="173566"/>
          <a:ext cx="2079721" cy="5367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1148291</xdr:colOff>
      <xdr:row>1</xdr:row>
      <xdr:rowOff>9525</xdr:rowOff>
    </xdr:from>
    <xdr:to>
      <xdr:col>8</xdr:col>
      <xdr:colOff>3228013</xdr:colOff>
      <xdr:row>1</xdr:row>
      <xdr:rowOff>546273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0063691" y="171450"/>
          <a:ext cx="2079722" cy="5367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1323975</xdr:colOff>
      <xdr:row>0</xdr:row>
      <xdr:rowOff>133350</xdr:rowOff>
    </xdr:from>
    <xdr:to>
      <xdr:col>10</xdr:col>
      <xdr:colOff>3408988</xdr:colOff>
      <xdr:row>1</xdr:row>
      <xdr:rowOff>507919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106025" y="133350"/>
          <a:ext cx="2085013" cy="5364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zoomScale="113" zoomScaleNormal="130" workbookViewId="0"/>
  </sheetViews>
  <sheetFormatPr defaultColWidth="9" defaultRowHeight="12.4" x14ac:dyDescent="0.3"/>
  <cols>
    <col min="1" max="1" width="1.64453125" style="1" customWidth="1"/>
    <col min="2" max="2" width="10.64453125" style="1" customWidth="1"/>
    <col min="3" max="3" width="15.64453125" style="1" customWidth="1"/>
    <col min="4" max="19" width="10.64453125" style="1" customWidth="1"/>
    <col min="20" max="16384" width="9" style="1"/>
  </cols>
  <sheetData>
    <row r="1" spans="2:19" x14ac:dyDescent="0.3">
      <c r="I1" s="13"/>
    </row>
    <row r="2" spans="2:19" ht="41.25" customHeight="1" x14ac:dyDescent="0.3">
      <c r="B2" s="182" t="s">
        <v>66</v>
      </c>
      <c r="C2" s="182"/>
      <c r="D2" s="182"/>
      <c r="E2" s="182"/>
      <c r="F2" s="182"/>
      <c r="G2" s="182"/>
      <c r="H2" s="182"/>
      <c r="I2" s="182"/>
      <c r="J2" s="182"/>
      <c r="K2" s="182"/>
      <c r="L2" s="182"/>
      <c r="M2" s="182"/>
      <c r="N2" s="33"/>
      <c r="O2" s="33"/>
      <c r="P2" s="33"/>
      <c r="Q2" s="12"/>
      <c r="R2" s="12"/>
    </row>
    <row r="3" spans="2:19" s="24" customFormat="1" x14ac:dyDescent="0.3">
      <c r="B3" s="20"/>
      <c r="C3" s="20"/>
      <c r="D3" s="20"/>
      <c r="E3" s="20"/>
      <c r="F3" s="20"/>
      <c r="G3" s="20"/>
      <c r="H3" s="20"/>
      <c r="I3" s="25"/>
      <c r="J3" s="20"/>
      <c r="K3" s="20"/>
      <c r="L3" s="20"/>
      <c r="M3" s="20"/>
      <c r="N3" s="20"/>
      <c r="O3" s="20"/>
      <c r="P3" s="20"/>
      <c r="Q3" s="20"/>
      <c r="R3" s="20"/>
    </row>
    <row r="4" spans="2:19" ht="89.25" customHeight="1" x14ac:dyDescent="0.3">
      <c r="B4" s="183" t="s">
        <v>132</v>
      </c>
      <c r="C4" s="183"/>
      <c r="D4" s="183"/>
      <c r="E4" s="183"/>
      <c r="F4" s="183"/>
      <c r="G4" s="183"/>
      <c r="H4" s="183"/>
      <c r="I4" s="183"/>
      <c r="J4" s="183"/>
      <c r="K4" s="183"/>
      <c r="L4" s="183"/>
      <c r="M4" s="183"/>
      <c r="N4" s="183"/>
      <c r="O4" s="183"/>
      <c r="P4" s="183"/>
      <c r="Q4" s="35"/>
      <c r="R4" s="35"/>
      <c r="S4" s="35"/>
    </row>
    <row r="8" spans="2:19" ht="13.5" x14ac:dyDescent="0.35">
      <c r="B8" s="26" t="s">
        <v>126</v>
      </c>
      <c r="C8" s="3"/>
    </row>
    <row r="9" spans="2:19" ht="13.5" x14ac:dyDescent="0.35">
      <c r="B9" s="26" t="s">
        <v>67</v>
      </c>
      <c r="C9" s="3"/>
    </row>
    <row r="10" spans="2:19" ht="13.5" x14ac:dyDescent="0.35">
      <c r="B10" s="158" t="s">
        <v>226</v>
      </c>
      <c r="C10" s="3"/>
    </row>
    <row r="11" spans="2:19" ht="13.5" x14ac:dyDescent="0.35">
      <c r="B11" s="151"/>
      <c r="C11" s="3"/>
    </row>
    <row r="12" spans="2:19" ht="13.5" x14ac:dyDescent="0.35">
      <c r="B12" s="26"/>
      <c r="C12" s="3"/>
    </row>
    <row r="13" spans="2:19" ht="13.5" x14ac:dyDescent="0.35">
      <c r="B13" s="27" t="s">
        <v>227</v>
      </c>
    </row>
    <row r="14" spans="2:19" x14ac:dyDescent="0.3">
      <c r="B14" s="152"/>
    </row>
    <row r="16" spans="2:19" ht="13.5" x14ac:dyDescent="0.35">
      <c r="B16" s="28" t="s">
        <v>84</v>
      </c>
      <c r="C16" s="27"/>
    </row>
    <row r="17" spans="1:16" ht="13.5" x14ac:dyDescent="0.35">
      <c r="B17" s="27"/>
      <c r="C17" s="27"/>
    </row>
    <row r="18" spans="1:16" ht="13.5" x14ac:dyDescent="0.35">
      <c r="A18" s="27"/>
      <c r="B18" s="27" t="s">
        <v>85</v>
      </c>
      <c r="C18" s="155">
        <v>42405</v>
      </c>
      <c r="D18" s="27"/>
      <c r="E18" s="27"/>
      <c r="F18" s="27"/>
      <c r="G18" s="27"/>
      <c r="H18" s="27"/>
      <c r="I18" s="27"/>
      <c r="J18" s="27"/>
      <c r="K18" s="27"/>
      <c r="L18" s="27"/>
      <c r="M18" s="27"/>
      <c r="N18" s="27"/>
      <c r="O18" s="27"/>
      <c r="P18" s="27"/>
    </row>
    <row r="19" spans="1:16" ht="13.5" x14ac:dyDescent="0.35">
      <c r="A19" s="27"/>
      <c r="B19" s="27"/>
      <c r="C19" s="155"/>
      <c r="D19" s="27"/>
      <c r="E19" s="27"/>
      <c r="F19" s="27"/>
      <c r="G19" s="27"/>
      <c r="H19" s="27"/>
      <c r="I19" s="27"/>
      <c r="J19" s="27"/>
      <c r="K19" s="27"/>
      <c r="L19" s="27"/>
      <c r="M19" s="27"/>
      <c r="N19" s="27"/>
      <c r="O19" s="27"/>
      <c r="P19" s="27"/>
    </row>
    <row r="20" spans="1:16" ht="64.5" customHeight="1" x14ac:dyDescent="0.35">
      <c r="A20" s="27"/>
      <c r="B20" s="156" t="s">
        <v>168</v>
      </c>
      <c r="C20" s="178">
        <v>43791</v>
      </c>
      <c r="D20" s="27"/>
      <c r="E20" s="184" t="s">
        <v>187</v>
      </c>
      <c r="F20" s="185"/>
      <c r="G20" s="185"/>
      <c r="H20" s="185"/>
      <c r="I20" s="185"/>
      <c r="J20" s="185"/>
      <c r="K20" s="185"/>
      <c r="L20" s="185"/>
      <c r="M20" s="185"/>
      <c r="N20" s="185"/>
      <c r="O20" s="185"/>
      <c r="P20" s="185"/>
    </row>
    <row r="21" spans="1:16" ht="13.5" x14ac:dyDescent="0.35">
      <c r="A21" s="27"/>
      <c r="B21" s="156"/>
      <c r="C21" s="178"/>
      <c r="D21" s="27"/>
      <c r="E21" s="179"/>
      <c r="F21" s="180"/>
      <c r="G21" s="180"/>
      <c r="H21" s="180"/>
      <c r="I21" s="180"/>
      <c r="J21" s="180"/>
      <c r="K21" s="180"/>
      <c r="L21" s="180"/>
      <c r="M21" s="180"/>
      <c r="N21" s="180"/>
      <c r="O21" s="180"/>
      <c r="P21" s="180"/>
    </row>
    <row r="22" spans="1:16" ht="15.4" x14ac:dyDescent="0.5">
      <c r="B22" s="156" t="s">
        <v>212</v>
      </c>
      <c r="C22" s="178">
        <v>43963</v>
      </c>
      <c r="D22" s="21"/>
      <c r="E22" s="181" t="s">
        <v>213</v>
      </c>
    </row>
    <row r="23" spans="1:16" x14ac:dyDescent="0.3">
      <c r="B23" s="5"/>
      <c r="C23" s="22"/>
      <c r="E23" s="12"/>
      <c r="F23" s="12"/>
      <c r="G23" s="12"/>
      <c r="H23" s="12"/>
      <c r="I23" s="12"/>
      <c r="J23" s="12"/>
      <c r="K23" s="12"/>
      <c r="L23" s="12"/>
      <c r="M23" s="12"/>
      <c r="N23" s="12"/>
      <c r="O23" s="12"/>
      <c r="P23" s="12"/>
    </row>
    <row r="24" spans="1:16" ht="31.5" customHeight="1" x14ac:dyDescent="0.3">
      <c r="B24" s="156" t="s">
        <v>217</v>
      </c>
      <c r="C24" s="178">
        <v>44284</v>
      </c>
      <c r="D24" s="21"/>
      <c r="E24" s="184" t="s">
        <v>218</v>
      </c>
      <c r="F24" s="185"/>
      <c r="G24" s="185"/>
      <c r="H24" s="185"/>
      <c r="I24" s="185"/>
      <c r="J24" s="185"/>
      <c r="K24" s="185"/>
      <c r="L24" s="185"/>
      <c r="M24" s="185"/>
      <c r="N24" s="185"/>
      <c r="O24" s="185"/>
      <c r="P24" s="185"/>
    </row>
    <row r="27" spans="1:16" x14ac:dyDescent="0.3">
      <c r="E27" s="21"/>
    </row>
  </sheetData>
  <sheetProtection algorithmName="SHA-512" hashValue="lbcnTPC/R6n3i5BKdWJ61YH+p7ek3MA6YqshkRavI89mWaX2eRyc/UPH1Zh7LIk2NIepF5gMA4Ix+GyuV055Qw==" saltValue="V/4bHpOelqVfPXKaIdHFAQ==" spinCount="100000" sheet="1" objects="1" scenarios="1" formatCells="0" formatColumns="0" formatRows="0"/>
  <mergeCells count="4">
    <mergeCell ref="B2:M2"/>
    <mergeCell ref="B4:P4"/>
    <mergeCell ref="E20:P20"/>
    <mergeCell ref="E24:P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15"/>
  <sheetViews>
    <sheetView workbookViewId="0"/>
  </sheetViews>
  <sheetFormatPr defaultColWidth="9" defaultRowHeight="12.4" x14ac:dyDescent="0.3"/>
  <cols>
    <col min="1" max="1" width="1.64453125" style="34" customWidth="1"/>
    <col min="2" max="16" width="10.64453125" style="34" customWidth="1"/>
    <col min="17" max="16384" width="9" style="34"/>
  </cols>
  <sheetData>
    <row r="2" spans="2:16" ht="42.75" customHeight="1" x14ac:dyDescent="0.3">
      <c r="B2" s="182" t="s">
        <v>66</v>
      </c>
      <c r="C2" s="182"/>
      <c r="D2" s="182"/>
      <c r="E2" s="182"/>
      <c r="F2" s="182"/>
      <c r="G2" s="182"/>
      <c r="H2" s="182"/>
      <c r="I2" s="182"/>
      <c r="J2" s="182"/>
      <c r="K2" s="182"/>
      <c r="L2" s="182"/>
      <c r="M2" s="182"/>
    </row>
    <row r="4" spans="2:16" ht="17.649999999999999" x14ac:dyDescent="0.3">
      <c r="B4" s="32" t="s">
        <v>68</v>
      </c>
      <c r="C4" s="14"/>
      <c r="D4" s="14"/>
      <c r="E4" s="14"/>
      <c r="F4" s="14"/>
      <c r="G4" s="14"/>
      <c r="H4" s="14"/>
      <c r="I4" s="14"/>
      <c r="J4" s="14"/>
      <c r="K4" s="14"/>
      <c r="L4" s="14"/>
      <c r="M4" s="14"/>
      <c r="N4" s="14"/>
      <c r="O4" s="14"/>
      <c r="P4" s="14"/>
    </row>
    <row r="6" spans="2:16" s="37" customFormat="1" ht="27.75" customHeight="1" x14ac:dyDescent="0.3">
      <c r="B6" s="186" t="s">
        <v>222</v>
      </c>
      <c r="C6" s="186"/>
      <c r="D6" s="186"/>
      <c r="E6" s="186"/>
      <c r="F6" s="186"/>
      <c r="G6" s="186"/>
      <c r="H6" s="186"/>
      <c r="I6" s="186"/>
      <c r="J6" s="186"/>
      <c r="K6" s="186"/>
      <c r="L6" s="186"/>
      <c r="M6" s="186"/>
      <c r="N6" s="186"/>
      <c r="O6" s="186"/>
      <c r="P6" s="186"/>
    </row>
    <row r="7" spans="2:16" s="37" customFormat="1" ht="14.65" x14ac:dyDescent="0.3">
      <c r="B7" s="36"/>
      <c r="C7" s="38"/>
      <c r="D7" s="38"/>
      <c r="E7" s="38"/>
      <c r="F7" s="38"/>
      <c r="G7" s="38"/>
      <c r="H7" s="38"/>
      <c r="I7" s="38"/>
      <c r="J7" s="38"/>
      <c r="K7" s="38"/>
      <c r="L7" s="38"/>
      <c r="M7" s="38"/>
      <c r="N7" s="38"/>
      <c r="O7" s="38"/>
      <c r="P7" s="38"/>
    </row>
    <row r="8" spans="2:16" s="37" customFormat="1" ht="31.5" customHeight="1" x14ac:dyDescent="0.3">
      <c r="B8" s="186" t="s">
        <v>223</v>
      </c>
      <c r="C8" s="186"/>
      <c r="D8" s="186"/>
      <c r="E8" s="186"/>
      <c r="F8" s="186"/>
      <c r="G8" s="186"/>
      <c r="H8" s="186"/>
      <c r="I8" s="186"/>
      <c r="J8" s="186"/>
      <c r="K8" s="186"/>
      <c r="L8" s="186"/>
      <c r="M8" s="186"/>
      <c r="N8" s="186"/>
      <c r="O8" s="186"/>
      <c r="P8" s="186"/>
    </row>
    <row r="9" spans="2:16" s="37" customFormat="1" ht="14.65" x14ac:dyDescent="0.3">
      <c r="B9" s="36"/>
      <c r="C9" s="38"/>
      <c r="D9" s="38"/>
      <c r="E9" s="38"/>
      <c r="F9" s="38"/>
      <c r="G9" s="38"/>
      <c r="H9" s="38"/>
      <c r="I9" s="38"/>
      <c r="J9" s="38"/>
      <c r="K9" s="38"/>
      <c r="L9" s="38"/>
      <c r="M9" s="38"/>
      <c r="N9" s="38"/>
      <c r="O9" s="38"/>
      <c r="P9" s="38"/>
    </row>
    <row r="10" spans="2:16" s="37" customFormat="1" ht="14.65" x14ac:dyDescent="0.3">
      <c r="B10" s="186" t="s">
        <v>224</v>
      </c>
      <c r="C10" s="186"/>
      <c r="D10" s="186"/>
      <c r="E10" s="186"/>
      <c r="F10" s="186"/>
      <c r="G10" s="186"/>
      <c r="H10" s="186"/>
      <c r="I10" s="186"/>
      <c r="J10" s="186"/>
      <c r="K10" s="186"/>
      <c r="L10" s="186"/>
      <c r="M10" s="186"/>
      <c r="N10" s="186"/>
      <c r="O10" s="186"/>
      <c r="P10" s="186"/>
    </row>
    <row r="11" spans="2:16" s="37" customFormat="1" ht="14.65" x14ac:dyDescent="0.3">
      <c r="B11" s="38"/>
      <c r="C11" s="38"/>
      <c r="D11" s="38"/>
      <c r="E11" s="38"/>
      <c r="F11" s="38"/>
      <c r="G11" s="38"/>
      <c r="H11" s="38"/>
      <c r="I11" s="38"/>
      <c r="J11" s="38"/>
      <c r="K11" s="38"/>
      <c r="L11" s="38"/>
      <c r="M11" s="38"/>
      <c r="N11" s="38"/>
      <c r="O11" s="38"/>
      <c r="P11" s="38"/>
    </row>
    <row r="12" spans="2:16" s="37" customFormat="1" ht="14.65" x14ac:dyDescent="0.3">
      <c r="B12" s="186" t="s">
        <v>225</v>
      </c>
      <c r="C12" s="186"/>
      <c r="D12" s="186"/>
      <c r="E12" s="186"/>
      <c r="F12" s="186"/>
      <c r="G12" s="186"/>
      <c r="H12" s="186"/>
      <c r="I12" s="186"/>
      <c r="J12" s="186"/>
      <c r="K12" s="186"/>
      <c r="L12" s="186"/>
      <c r="M12" s="186"/>
      <c r="N12" s="186"/>
      <c r="O12" s="186"/>
      <c r="P12" s="186"/>
    </row>
    <row r="13" spans="2:16" ht="14.65" x14ac:dyDescent="0.3">
      <c r="B13" s="38"/>
      <c r="C13" s="38"/>
      <c r="D13" s="38"/>
      <c r="E13" s="38"/>
      <c r="F13" s="38"/>
      <c r="G13" s="38"/>
      <c r="H13" s="38"/>
      <c r="I13" s="38"/>
      <c r="J13" s="38"/>
      <c r="K13" s="38"/>
      <c r="L13" s="38"/>
      <c r="M13" s="38"/>
      <c r="N13" s="38"/>
      <c r="O13" s="38"/>
      <c r="P13" s="38"/>
    </row>
    <row r="14" spans="2:16" ht="14.65" x14ac:dyDescent="0.3">
      <c r="B14" s="38"/>
    </row>
    <row r="15" spans="2:16" ht="14.65" x14ac:dyDescent="0.3">
      <c r="B15" s="38"/>
    </row>
  </sheetData>
  <sheetProtection algorithmName="SHA-512" hashValue="or9AFy+uKO4Moe2Xkoj5Ippqx9XexX3TuEjJnonM+YjWvlZ/Sw9ZZgnF3BY9rDRfxCVf0mu0/BOPBZoMhtQ3JQ==" saltValue="zWhAsZaVK+W5i2iDle1s/A==" spinCount="100000" sheet="1" objects="1" scenarios="1" formatCells="0" formatColumns="0" formatRows="0"/>
  <mergeCells count="5">
    <mergeCell ref="B2:M2"/>
    <mergeCell ref="B6:P6"/>
    <mergeCell ref="B8:P8"/>
    <mergeCell ref="B10:P10"/>
    <mergeCell ref="B12:P12"/>
  </mergeCells>
  <hyperlinks>
    <hyperlink ref="B6" location="'PT1-private use-tonnage based'!A1" display="Emission scenario for calculating the release of disinfectants used in human hygiene biocidal products (for private use) based on the annual tonnage applied" xr:uid="{00000000-0004-0000-0100-000000000000}"/>
    <hyperlink ref="B8" location="'PT1-private use-tonnage based'!A1" display="Emission scenario for calculating the release of disinfectants used in human hygiene biocidal products (for private use) based on the annual tonnage applied" xr:uid="{00000000-0004-0000-0100-000001000000}"/>
    <hyperlink ref="B10" location="'PT1-prof use-tonnage based'!A1" display="Emission scenario for calculating the release of disinfectants used for skin and hand application in hospitals based on the annual tonnage applied" xr:uid="{00000000-0004-0000-0100-000002000000}"/>
    <hyperlink ref="B12" location="'PT1-prof use-avrg consumpt'!A1" display="Emission scenario for calculating the release of disinfectants used for skin and hand application in hospitals based on an average consumption" xr:uid="{00000000-0004-0000-0100-000003000000}"/>
    <hyperlink ref="B8:P8" location="'PT1-private use-avrg consumpt'!A1" display="Emission scenario for calculating the release of disinfectants used in human hygiene biocidal products (for private use) based on an average consumption for products containing the biocide" xr:uid="{00000000-0004-0000-0100-000004000000}"/>
    <hyperlink ref="B6:P6" location="'PT1-private use-tonnage based'!A1" display="Emission scenario for calculating the release of disinfectants used in human hygiene biocidal products (for private use) based on the annual tonnage applied" xr:uid="{D41D0F89-CE7E-45CE-BD87-4BB9141DFD94}"/>
    <hyperlink ref="B10:P10" location="'PT1-prof use-tonnage based'!A1" display="Emission scenario for calculating the release of disinfectants used for skin and hand application in hospitals based on the annual tonnage applied" xr:uid="{1E1B81D6-5C07-4EB2-9E36-A924BA4F0F01}"/>
    <hyperlink ref="B12:P12" location="'PT1-prof use-avrg consumpt'!A1" display="Emission scenario for calculating the release of disinfectants used for skin and hand application in hospitals based on an average consumption" xr:uid="{BDB7A228-1C72-4427-907F-B0B60176596F}"/>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361"/>
  <sheetViews>
    <sheetView zoomScaleNormal="100" workbookViewId="0"/>
  </sheetViews>
  <sheetFormatPr defaultColWidth="8.76171875" defaultRowHeight="12.4" x14ac:dyDescent="0.3"/>
  <cols>
    <col min="1" max="1" width="1.64453125" style="39" customWidth="1"/>
    <col min="2" max="2" width="50.64453125" style="43" customWidth="1"/>
    <col min="3" max="3" width="15.64453125" style="43" customWidth="1"/>
    <col min="4" max="4" width="10.64453125" style="43" customWidth="1"/>
    <col min="5" max="5" width="15.64453125" style="43" customWidth="1"/>
    <col min="6" max="6" width="10.64453125" style="43" customWidth="1"/>
    <col min="7" max="7" width="55.64453125" style="64" customWidth="1"/>
    <col min="8" max="10" width="15.64453125" style="39" customWidth="1"/>
    <col min="11" max="59" width="8.76171875" style="39"/>
    <col min="60" max="16384" width="8.76171875" style="43"/>
  </cols>
  <sheetData>
    <row r="1" spans="1:11" s="39" customFormat="1" x14ac:dyDescent="0.3">
      <c r="G1" s="40"/>
    </row>
    <row r="2" spans="1:11" ht="40.5" customHeight="1" x14ac:dyDescent="0.3">
      <c r="A2" s="41"/>
      <c r="B2" s="187" t="s">
        <v>66</v>
      </c>
      <c r="C2" s="187"/>
      <c r="D2" s="187"/>
      <c r="E2" s="187"/>
      <c r="F2" s="187"/>
      <c r="G2" s="42"/>
      <c r="H2" s="41"/>
      <c r="I2" s="41"/>
      <c r="J2" s="41"/>
      <c r="K2" s="41"/>
    </row>
    <row r="3" spans="1:11" x14ac:dyDescent="0.3">
      <c r="A3" s="41"/>
      <c r="B3" s="41"/>
      <c r="C3" s="41"/>
      <c r="D3" s="41"/>
      <c r="E3" s="41"/>
      <c r="F3" s="41"/>
      <c r="G3" s="42"/>
      <c r="H3" s="41"/>
      <c r="I3" s="41"/>
      <c r="J3" s="41"/>
      <c r="K3" s="41"/>
    </row>
    <row r="4" spans="1:11" ht="39.75" customHeight="1" x14ac:dyDescent="0.3">
      <c r="A4" s="41"/>
      <c r="B4" s="188" t="s">
        <v>131</v>
      </c>
      <c r="C4" s="188"/>
      <c r="D4" s="188"/>
      <c r="E4" s="188"/>
      <c r="F4" s="188"/>
      <c r="G4" s="188"/>
      <c r="H4" s="41"/>
      <c r="I4" s="41"/>
      <c r="J4" s="41"/>
      <c r="K4" s="41"/>
    </row>
    <row r="5" spans="1:11" s="39" customFormat="1" ht="14.65" x14ac:dyDescent="0.3">
      <c r="A5" s="41"/>
      <c r="B5" s="44"/>
      <c r="C5" s="44"/>
      <c r="D5" s="44"/>
      <c r="E5" s="44"/>
      <c r="F5" s="44"/>
      <c r="G5" s="44"/>
      <c r="H5" s="41"/>
      <c r="I5" s="41"/>
      <c r="J5" s="41"/>
      <c r="K5" s="41"/>
    </row>
    <row r="6" spans="1:11" s="39" customFormat="1" ht="14.65" x14ac:dyDescent="0.3">
      <c r="A6" s="41"/>
      <c r="B6" s="45" t="s">
        <v>165</v>
      </c>
      <c r="C6" s="44"/>
      <c r="D6" s="44"/>
      <c r="E6" s="44"/>
      <c r="F6" s="44"/>
      <c r="G6" s="44"/>
      <c r="H6" s="41"/>
      <c r="I6" s="41"/>
      <c r="J6" s="41"/>
      <c r="K6" s="41"/>
    </row>
    <row r="7" spans="1:11" ht="30" customHeight="1" x14ac:dyDescent="0.3">
      <c r="A7" s="41"/>
      <c r="B7" s="189" t="s">
        <v>127</v>
      </c>
      <c r="C7" s="189"/>
      <c r="D7" s="189"/>
      <c r="E7" s="189"/>
      <c r="F7" s="189"/>
      <c r="G7" s="189"/>
      <c r="H7" s="41"/>
      <c r="I7" s="41"/>
      <c r="J7" s="41"/>
      <c r="K7" s="41"/>
    </row>
    <row r="8" spans="1:11" x14ac:dyDescent="0.3">
      <c r="A8" s="41"/>
      <c r="B8" s="46"/>
      <c r="C8" s="41"/>
      <c r="D8" s="41"/>
      <c r="E8" s="41"/>
      <c r="F8" s="41"/>
      <c r="G8" s="42"/>
      <c r="H8" s="41"/>
      <c r="I8" s="41"/>
      <c r="J8" s="41"/>
      <c r="K8" s="41"/>
    </row>
    <row r="9" spans="1:11" x14ac:dyDescent="0.3">
      <c r="A9" s="41"/>
      <c r="B9" s="47" t="s">
        <v>47</v>
      </c>
      <c r="C9" s="41"/>
      <c r="D9" s="41"/>
      <c r="E9" s="41"/>
      <c r="F9" s="41"/>
      <c r="G9" s="42"/>
      <c r="H9" s="41"/>
      <c r="I9" s="41"/>
      <c r="J9" s="41"/>
      <c r="K9" s="41"/>
    </row>
    <row r="10" spans="1:11" x14ac:dyDescent="0.3">
      <c r="A10" s="41"/>
      <c r="B10" s="48" t="s">
        <v>65</v>
      </c>
      <c r="C10" s="41"/>
      <c r="D10" s="41"/>
      <c r="E10" s="41"/>
      <c r="F10" s="41"/>
      <c r="G10" s="42"/>
      <c r="H10" s="41"/>
      <c r="I10" s="41"/>
      <c r="J10" s="41"/>
      <c r="K10" s="41"/>
    </row>
    <row r="11" spans="1:11" ht="24.75" customHeight="1" x14ac:dyDescent="0.3">
      <c r="A11" s="41"/>
      <c r="B11" s="190" t="s">
        <v>192</v>
      </c>
      <c r="C11" s="190"/>
      <c r="D11" s="190"/>
      <c r="E11" s="190"/>
      <c r="F11" s="190"/>
      <c r="G11" s="190"/>
      <c r="H11" s="41"/>
      <c r="I11" s="41"/>
      <c r="J11" s="41"/>
      <c r="K11" s="41"/>
    </row>
    <row r="12" spans="1:11" x14ac:dyDescent="0.3">
      <c r="A12" s="41"/>
      <c r="B12" s="48" t="s">
        <v>191</v>
      </c>
      <c r="C12" s="41"/>
      <c r="D12" s="41"/>
      <c r="E12" s="41"/>
      <c r="F12" s="41"/>
      <c r="G12" s="42"/>
      <c r="H12" s="41"/>
      <c r="I12" s="41"/>
      <c r="J12" s="41"/>
      <c r="K12" s="41"/>
    </row>
    <row r="13" spans="1:11" x14ac:dyDescent="0.3">
      <c r="A13" s="41"/>
      <c r="B13" s="49"/>
      <c r="C13" s="41"/>
      <c r="D13" s="41"/>
      <c r="E13" s="41"/>
      <c r="F13" s="41"/>
      <c r="G13" s="42"/>
      <c r="H13" s="41"/>
      <c r="I13" s="41"/>
      <c r="J13" s="41"/>
      <c r="K13" s="41"/>
    </row>
    <row r="14" spans="1:11" ht="14.65" x14ac:dyDescent="0.3">
      <c r="A14" s="41"/>
      <c r="B14" s="50" t="s">
        <v>0</v>
      </c>
      <c r="C14" s="51"/>
      <c r="D14" s="51"/>
      <c r="E14" s="51"/>
      <c r="F14" s="51"/>
      <c r="G14" s="52"/>
      <c r="H14" s="41"/>
      <c r="I14" s="41"/>
      <c r="J14" s="41"/>
      <c r="K14" s="41"/>
    </row>
    <row r="15" spans="1:11" ht="3" customHeight="1" x14ac:dyDescent="0.3">
      <c r="A15" s="41"/>
      <c r="B15" s="53"/>
      <c r="C15" s="53"/>
      <c r="D15" s="53"/>
      <c r="E15" s="53"/>
      <c r="F15" s="53"/>
      <c r="G15" s="54"/>
      <c r="H15" s="41"/>
      <c r="I15" s="41"/>
      <c r="J15" s="41"/>
      <c r="K15" s="41"/>
    </row>
    <row r="16" spans="1:11" ht="13.9" x14ac:dyDescent="0.3">
      <c r="A16" s="41"/>
      <c r="B16" s="55" t="s">
        <v>9</v>
      </c>
      <c r="C16" s="56" t="s">
        <v>11</v>
      </c>
      <c r="D16" s="57" t="s">
        <v>14</v>
      </c>
      <c r="E16" s="57" t="s">
        <v>10</v>
      </c>
      <c r="F16" s="57" t="s">
        <v>69</v>
      </c>
      <c r="G16" s="56" t="s">
        <v>130</v>
      </c>
      <c r="H16" s="41"/>
      <c r="I16" s="41"/>
      <c r="J16" s="41"/>
      <c r="K16" s="41"/>
    </row>
    <row r="17" spans="1:11" ht="3" customHeight="1" x14ac:dyDescent="0.3">
      <c r="A17" s="41"/>
      <c r="B17" s="53"/>
      <c r="C17" s="53"/>
      <c r="D17" s="53"/>
      <c r="E17" s="53"/>
      <c r="F17" s="53"/>
      <c r="G17" s="54"/>
      <c r="H17" s="41"/>
      <c r="I17" s="41"/>
      <c r="J17" s="41"/>
      <c r="K17" s="41"/>
    </row>
    <row r="18" spans="1:11" ht="13.9" x14ac:dyDescent="0.3">
      <c r="A18" s="41"/>
      <c r="B18" s="53" t="s">
        <v>44</v>
      </c>
      <c r="C18" s="54" t="s">
        <v>5</v>
      </c>
      <c r="D18" s="58"/>
      <c r="E18" s="59" t="s">
        <v>74</v>
      </c>
      <c r="F18" s="59" t="s">
        <v>13</v>
      </c>
      <c r="G18" s="54"/>
      <c r="H18" s="41"/>
      <c r="I18" s="41"/>
      <c r="J18" s="41"/>
      <c r="K18" s="41"/>
    </row>
    <row r="19" spans="1:11" ht="3" customHeight="1" x14ac:dyDescent="0.3">
      <c r="A19" s="41"/>
      <c r="B19" s="53"/>
      <c r="C19" s="54"/>
      <c r="D19" s="59"/>
      <c r="E19" s="59"/>
      <c r="F19" s="59"/>
      <c r="G19" s="54"/>
      <c r="H19" s="41"/>
      <c r="I19" s="41"/>
      <c r="J19" s="41"/>
      <c r="K19" s="41"/>
    </row>
    <row r="20" spans="1:11" ht="15.4" x14ac:dyDescent="0.3">
      <c r="A20" s="41"/>
      <c r="B20" s="53" t="s">
        <v>1</v>
      </c>
      <c r="C20" s="54" t="s">
        <v>77</v>
      </c>
      <c r="D20" s="59">
        <v>0.1</v>
      </c>
      <c r="E20" s="59" t="s">
        <v>12</v>
      </c>
      <c r="F20" s="93" t="str">
        <f>IF(D20=0.1, "D", "S")</f>
        <v>D</v>
      </c>
      <c r="G20" s="54"/>
      <c r="H20" s="41"/>
      <c r="I20" s="41"/>
      <c r="J20" s="41"/>
      <c r="K20" s="41"/>
    </row>
    <row r="21" spans="1:11" ht="3" customHeight="1" x14ac:dyDescent="0.3">
      <c r="A21" s="41"/>
      <c r="B21" s="53"/>
      <c r="C21" s="54"/>
      <c r="D21" s="59"/>
      <c r="E21" s="59"/>
      <c r="F21" s="59"/>
      <c r="G21" s="54"/>
      <c r="H21" s="41"/>
      <c r="I21" s="41"/>
      <c r="J21" s="41"/>
      <c r="K21" s="41"/>
    </row>
    <row r="22" spans="1:11" x14ac:dyDescent="0.3">
      <c r="A22" s="41"/>
      <c r="B22" s="53" t="s">
        <v>43</v>
      </c>
      <c r="C22" s="54" t="s">
        <v>6</v>
      </c>
      <c r="D22" s="59">
        <v>2E-3</v>
      </c>
      <c r="E22" s="59" t="s">
        <v>12</v>
      </c>
      <c r="F22" s="93" t="str">
        <f>IF(D22=0.002, "D", "S")</f>
        <v>D</v>
      </c>
      <c r="G22" s="54"/>
      <c r="H22" s="41"/>
      <c r="I22" s="41"/>
      <c r="J22" s="41"/>
      <c r="K22" s="41"/>
    </row>
    <row r="23" spans="1:11" ht="3" customHeight="1" x14ac:dyDescent="0.3">
      <c r="A23" s="41"/>
      <c r="B23" s="53"/>
      <c r="C23" s="54"/>
      <c r="D23" s="59"/>
      <c r="E23" s="59"/>
      <c r="F23" s="59"/>
      <c r="G23" s="54"/>
      <c r="H23" s="41"/>
      <c r="I23" s="41"/>
      <c r="J23" s="41"/>
      <c r="K23" s="41"/>
    </row>
    <row r="24" spans="1:11" ht="15.4" x14ac:dyDescent="0.3">
      <c r="A24" s="41"/>
      <c r="B24" s="53" t="s">
        <v>2</v>
      </c>
      <c r="C24" s="54" t="s">
        <v>78</v>
      </c>
      <c r="D24" s="59">
        <v>1</v>
      </c>
      <c r="E24" s="59" t="s">
        <v>12</v>
      </c>
      <c r="F24" s="94" t="str">
        <f>IF(D24=1, "D", "S")</f>
        <v>D</v>
      </c>
      <c r="G24" s="54"/>
      <c r="H24" s="41"/>
      <c r="I24" s="41"/>
      <c r="J24" s="41"/>
      <c r="K24" s="41"/>
    </row>
    <row r="25" spans="1:11" ht="3" customHeight="1" x14ac:dyDescent="0.3">
      <c r="A25" s="41"/>
      <c r="B25" s="53"/>
      <c r="C25" s="54"/>
      <c r="D25" s="59"/>
      <c r="E25" s="59"/>
      <c r="F25" s="59"/>
      <c r="G25" s="54"/>
      <c r="H25" s="41"/>
      <c r="I25" s="41"/>
      <c r="J25" s="41"/>
      <c r="K25" s="41"/>
    </row>
    <row r="26" spans="1:11" ht="15.4" x14ac:dyDescent="0.3">
      <c r="A26" s="41"/>
      <c r="B26" s="159" t="s">
        <v>182</v>
      </c>
      <c r="C26" s="160" t="s">
        <v>188</v>
      </c>
      <c r="D26" s="161">
        <v>0</v>
      </c>
      <c r="E26" s="161" t="s">
        <v>12</v>
      </c>
      <c r="F26" s="94" t="str">
        <f>IF(D26=0, "D", "S")</f>
        <v>D</v>
      </c>
      <c r="G26" s="160"/>
      <c r="H26" s="41"/>
      <c r="I26" s="41"/>
      <c r="J26" s="41"/>
      <c r="K26" s="41"/>
    </row>
    <row r="27" spans="1:11" ht="3" customHeight="1" x14ac:dyDescent="0.3">
      <c r="A27" s="41"/>
      <c r="B27" s="53"/>
      <c r="C27" s="54"/>
      <c r="D27" s="59"/>
      <c r="E27" s="59"/>
      <c r="F27" s="59"/>
      <c r="G27" s="54"/>
      <c r="H27" s="41"/>
      <c r="I27" s="41"/>
      <c r="J27" s="41"/>
      <c r="K27" s="41"/>
    </row>
    <row r="28" spans="1:11" ht="13.9" x14ac:dyDescent="0.3">
      <c r="A28" s="41"/>
      <c r="B28" s="53" t="s">
        <v>3</v>
      </c>
      <c r="C28" s="54" t="s">
        <v>7</v>
      </c>
      <c r="D28" s="59">
        <v>365</v>
      </c>
      <c r="E28" s="59" t="s">
        <v>75</v>
      </c>
      <c r="F28" s="93" t="str">
        <f>IF(D28=365, "D", "S")</f>
        <v>D</v>
      </c>
      <c r="G28" s="54"/>
      <c r="H28" s="41"/>
      <c r="I28" s="41"/>
      <c r="J28" s="41"/>
      <c r="K28" s="41"/>
    </row>
    <row r="29" spans="1:11" x14ac:dyDescent="0.3">
      <c r="A29" s="41"/>
      <c r="B29" s="53"/>
      <c r="C29" s="53"/>
      <c r="D29" s="53"/>
      <c r="E29" s="53"/>
      <c r="F29" s="53"/>
      <c r="G29" s="54"/>
      <c r="H29" s="41"/>
      <c r="I29" s="41"/>
      <c r="J29" s="41"/>
      <c r="K29" s="41"/>
    </row>
    <row r="30" spans="1:11" ht="14.65" x14ac:dyDescent="0.3">
      <c r="A30" s="41"/>
      <c r="B30" s="50" t="s">
        <v>4</v>
      </c>
      <c r="C30" s="51"/>
      <c r="D30" s="51"/>
      <c r="E30" s="51"/>
      <c r="F30" s="51"/>
      <c r="G30" s="52"/>
      <c r="H30" s="41"/>
      <c r="I30" s="41"/>
      <c r="J30" s="41"/>
      <c r="K30" s="41"/>
    </row>
    <row r="31" spans="1:11" ht="3" customHeight="1" x14ac:dyDescent="0.3">
      <c r="A31" s="41"/>
      <c r="B31" s="53"/>
      <c r="C31" s="53"/>
      <c r="D31" s="53"/>
      <c r="E31" s="53"/>
      <c r="F31" s="53"/>
      <c r="G31" s="54"/>
      <c r="H31" s="41"/>
      <c r="I31" s="41"/>
      <c r="J31" s="41"/>
      <c r="K31" s="41"/>
    </row>
    <row r="32" spans="1:11" ht="13.9" x14ac:dyDescent="0.3">
      <c r="A32" s="41"/>
      <c r="B32" s="55" t="s">
        <v>9</v>
      </c>
      <c r="C32" s="56" t="s">
        <v>11</v>
      </c>
      <c r="D32" s="57" t="s">
        <v>14</v>
      </c>
      <c r="E32" s="57" t="s">
        <v>10</v>
      </c>
      <c r="F32" s="57" t="s">
        <v>69</v>
      </c>
      <c r="G32" s="56" t="s">
        <v>130</v>
      </c>
      <c r="H32" s="41"/>
      <c r="I32" s="41"/>
      <c r="J32" s="41"/>
      <c r="K32" s="41"/>
    </row>
    <row r="33" spans="1:11" ht="3" customHeight="1" x14ac:dyDescent="0.3">
      <c r="A33" s="41"/>
      <c r="B33" s="60"/>
      <c r="C33" s="60"/>
      <c r="D33" s="60"/>
      <c r="E33" s="60"/>
      <c r="F33" s="60"/>
      <c r="G33" s="54"/>
      <c r="H33" s="41"/>
      <c r="I33" s="41"/>
      <c r="J33" s="41"/>
      <c r="K33" s="41"/>
    </row>
    <row r="34" spans="1:11" s="39" customFormat="1" ht="27.75" x14ac:dyDescent="0.3">
      <c r="A34" s="41"/>
      <c r="B34" s="53" t="s">
        <v>183</v>
      </c>
      <c r="C34" s="53" t="s">
        <v>79</v>
      </c>
      <c r="D34" s="65" t="str">
        <f>IF(TONNAGE&gt;0,TONNAGE*Fprodvolreg*1000*Fmainsource*Fwater/Temission,"??")</f>
        <v>??</v>
      </c>
      <c r="E34" s="59" t="s">
        <v>76</v>
      </c>
      <c r="F34" s="59" t="s">
        <v>15</v>
      </c>
      <c r="G34" s="61" t="s">
        <v>214</v>
      </c>
      <c r="H34" s="41"/>
      <c r="I34" s="41"/>
      <c r="J34" s="41"/>
      <c r="K34" s="41"/>
    </row>
    <row r="35" spans="1:11" s="39" customFormat="1" x14ac:dyDescent="0.3">
      <c r="A35" s="41"/>
      <c r="B35" s="53"/>
      <c r="C35" s="53"/>
      <c r="D35" s="53"/>
      <c r="E35" s="59"/>
      <c r="F35" s="59"/>
      <c r="G35" s="61"/>
      <c r="H35" s="41"/>
      <c r="I35" s="41"/>
      <c r="J35" s="41"/>
      <c r="K35" s="41"/>
    </row>
    <row r="36" spans="1:11" s="39" customFormat="1" ht="27.75" x14ac:dyDescent="0.3">
      <c r="A36" s="41"/>
      <c r="B36" s="159" t="s">
        <v>184</v>
      </c>
      <c r="C36" s="159" t="s">
        <v>189</v>
      </c>
      <c r="D36" s="65" t="str">
        <f>IF(TONNAGE&gt;0,TONNAGE*Fprodvolreg*1000*Fmainsource*Fair/Temission,"??")</f>
        <v>??</v>
      </c>
      <c r="E36" s="161" t="s">
        <v>190</v>
      </c>
      <c r="F36" s="161" t="s">
        <v>15</v>
      </c>
      <c r="G36" s="163" t="s">
        <v>215</v>
      </c>
      <c r="H36" s="41"/>
      <c r="I36" s="41"/>
      <c r="J36" s="41"/>
      <c r="K36" s="41"/>
    </row>
    <row r="37" spans="1:11" s="39" customFormat="1" x14ac:dyDescent="0.3">
      <c r="A37" s="41"/>
      <c r="B37" s="53"/>
      <c r="C37" s="53"/>
      <c r="D37" s="53"/>
      <c r="E37" s="59"/>
      <c r="F37" s="59"/>
      <c r="G37" s="54"/>
      <c r="H37" s="41"/>
      <c r="I37" s="41"/>
      <c r="J37" s="41"/>
      <c r="K37" s="41"/>
    </row>
    <row r="38" spans="1:11" s="39" customFormat="1" x14ac:dyDescent="0.3">
      <c r="A38" s="41"/>
      <c r="B38" s="63" t="s">
        <v>70</v>
      </c>
      <c r="C38" s="41"/>
      <c r="D38" s="41"/>
      <c r="E38" s="41"/>
      <c r="F38" s="41"/>
      <c r="G38" s="42"/>
      <c r="H38" s="41"/>
      <c r="I38" s="41"/>
      <c r="J38" s="41"/>
      <c r="K38" s="41"/>
    </row>
    <row r="39" spans="1:11" s="39" customFormat="1" x14ac:dyDescent="0.3">
      <c r="A39" s="41"/>
      <c r="B39" s="41"/>
      <c r="C39" s="41"/>
      <c r="D39" s="41"/>
      <c r="E39" s="41"/>
      <c r="F39" s="41"/>
      <c r="G39" s="42"/>
      <c r="H39" s="41"/>
      <c r="I39" s="41"/>
      <c r="J39" s="41"/>
      <c r="K39" s="41"/>
    </row>
    <row r="40" spans="1:11" s="39" customFormat="1" x14ac:dyDescent="0.3">
      <c r="A40" s="41"/>
      <c r="B40" s="41"/>
      <c r="C40" s="41"/>
      <c r="D40" s="41"/>
      <c r="E40" s="41"/>
      <c r="F40" s="41"/>
      <c r="G40" s="42"/>
      <c r="H40" s="41"/>
      <c r="I40" s="41"/>
      <c r="J40" s="41"/>
      <c r="K40" s="41"/>
    </row>
    <row r="41" spans="1:11" s="39" customFormat="1" x14ac:dyDescent="0.3">
      <c r="A41" s="41"/>
      <c r="B41" s="41"/>
      <c r="C41" s="41"/>
      <c r="D41" s="41"/>
      <c r="E41" s="41"/>
      <c r="F41" s="41"/>
      <c r="G41" s="42"/>
      <c r="H41" s="41"/>
      <c r="I41" s="41"/>
      <c r="J41" s="41"/>
      <c r="K41" s="41"/>
    </row>
    <row r="42" spans="1:11" s="39" customFormat="1" x14ac:dyDescent="0.3">
      <c r="G42" s="40"/>
    </row>
    <row r="43" spans="1:11" s="39" customFormat="1" x14ac:dyDescent="0.3">
      <c r="G43" s="40"/>
    </row>
    <row r="44" spans="1:11" s="39" customFormat="1" x14ac:dyDescent="0.3">
      <c r="G44" s="40"/>
    </row>
    <row r="45" spans="1:11" s="39" customFormat="1" x14ac:dyDescent="0.3">
      <c r="G45" s="40"/>
    </row>
    <row r="46" spans="1:11" s="39" customFormat="1" x14ac:dyDescent="0.3">
      <c r="G46" s="40"/>
    </row>
    <row r="47" spans="1:11" s="39" customFormat="1" x14ac:dyDescent="0.3">
      <c r="G47" s="40"/>
    </row>
    <row r="48" spans="1:11" s="39" customFormat="1" x14ac:dyDescent="0.3">
      <c r="G48" s="40"/>
    </row>
    <row r="49" spans="7:7" s="39" customFormat="1" x14ac:dyDescent="0.3">
      <c r="G49" s="40"/>
    </row>
    <row r="50" spans="7:7" s="39" customFormat="1" x14ac:dyDescent="0.3">
      <c r="G50" s="40"/>
    </row>
    <row r="51" spans="7:7" s="39" customFormat="1" x14ac:dyDescent="0.3">
      <c r="G51" s="40"/>
    </row>
    <row r="52" spans="7:7" s="39" customFormat="1" x14ac:dyDescent="0.3">
      <c r="G52" s="40"/>
    </row>
    <row r="53" spans="7:7" s="39" customFormat="1" x14ac:dyDescent="0.3">
      <c r="G53" s="40"/>
    </row>
    <row r="54" spans="7:7" s="39" customFormat="1" x14ac:dyDescent="0.3">
      <c r="G54" s="40"/>
    </row>
    <row r="55" spans="7:7" s="39" customFormat="1" x14ac:dyDescent="0.3">
      <c r="G55" s="40"/>
    </row>
    <row r="56" spans="7:7" s="39" customFormat="1" x14ac:dyDescent="0.3">
      <c r="G56" s="40"/>
    </row>
    <row r="57" spans="7:7" s="39" customFormat="1" x14ac:dyDescent="0.3">
      <c r="G57" s="40"/>
    </row>
    <row r="58" spans="7:7" s="39" customFormat="1" x14ac:dyDescent="0.3">
      <c r="G58" s="40"/>
    </row>
    <row r="59" spans="7:7" s="39" customFormat="1" x14ac:dyDescent="0.3">
      <c r="G59" s="40"/>
    </row>
    <row r="60" spans="7:7" s="39" customFormat="1" x14ac:dyDescent="0.3">
      <c r="G60" s="40"/>
    </row>
    <row r="61" spans="7:7" s="39" customFormat="1" x14ac:dyDescent="0.3">
      <c r="G61" s="40"/>
    </row>
    <row r="62" spans="7:7" s="39" customFormat="1" x14ac:dyDescent="0.3">
      <c r="G62" s="40"/>
    </row>
    <row r="63" spans="7:7" s="39" customFormat="1" x14ac:dyDescent="0.3">
      <c r="G63" s="40"/>
    </row>
    <row r="64" spans="7:7" s="39" customFormat="1" x14ac:dyDescent="0.3">
      <c r="G64" s="40"/>
    </row>
    <row r="65" spans="7:7" s="39" customFormat="1" x14ac:dyDescent="0.3">
      <c r="G65" s="40"/>
    </row>
    <row r="66" spans="7:7" s="39" customFormat="1" x14ac:dyDescent="0.3">
      <c r="G66" s="40"/>
    </row>
    <row r="67" spans="7:7" s="39" customFormat="1" x14ac:dyDescent="0.3">
      <c r="G67" s="40"/>
    </row>
    <row r="68" spans="7:7" s="39" customFormat="1" x14ac:dyDescent="0.3">
      <c r="G68" s="40"/>
    </row>
    <row r="69" spans="7:7" s="39" customFormat="1" x14ac:dyDescent="0.3">
      <c r="G69" s="40"/>
    </row>
    <row r="70" spans="7:7" s="39" customFormat="1" x14ac:dyDescent="0.3">
      <c r="G70" s="40"/>
    </row>
    <row r="71" spans="7:7" s="39" customFormat="1" x14ac:dyDescent="0.3">
      <c r="G71" s="40"/>
    </row>
    <row r="72" spans="7:7" s="39" customFormat="1" x14ac:dyDescent="0.3">
      <c r="G72" s="40"/>
    </row>
    <row r="73" spans="7:7" s="39" customFormat="1" x14ac:dyDescent="0.3">
      <c r="G73" s="40"/>
    </row>
    <row r="74" spans="7:7" s="39" customFormat="1" x14ac:dyDescent="0.3">
      <c r="G74" s="40"/>
    </row>
    <row r="75" spans="7:7" s="39" customFormat="1" x14ac:dyDescent="0.3">
      <c r="G75" s="40"/>
    </row>
    <row r="76" spans="7:7" s="39" customFormat="1" x14ac:dyDescent="0.3">
      <c r="G76" s="40"/>
    </row>
    <row r="77" spans="7:7" s="39" customFormat="1" x14ac:dyDescent="0.3">
      <c r="G77" s="40"/>
    </row>
    <row r="78" spans="7:7" s="39" customFormat="1" x14ac:dyDescent="0.3">
      <c r="G78" s="40"/>
    </row>
    <row r="79" spans="7:7" s="39" customFormat="1" x14ac:dyDescent="0.3">
      <c r="G79" s="40"/>
    </row>
    <row r="80" spans="7:7" s="39" customFormat="1" x14ac:dyDescent="0.3">
      <c r="G80" s="40"/>
    </row>
    <row r="81" spans="7:7" s="39" customFormat="1" x14ac:dyDescent="0.3">
      <c r="G81" s="40"/>
    </row>
    <row r="82" spans="7:7" s="39" customFormat="1" x14ac:dyDescent="0.3">
      <c r="G82" s="40"/>
    </row>
    <row r="83" spans="7:7" s="39" customFormat="1" x14ac:dyDescent="0.3">
      <c r="G83" s="40"/>
    </row>
    <row r="84" spans="7:7" s="39" customFormat="1" x14ac:dyDescent="0.3">
      <c r="G84" s="40"/>
    </row>
    <row r="85" spans="7:7" s="39" customFormat="1" x14ac:dyDescent="0.3">
      <c r="G85" s="40"/>
    </row>
    <row r="86" spans="7:7" s="39" customFormat="1" x14ac:dyDescent="0.3">
      <c r="G86" s="40"/>
    </row>
    <row r="87" spans="7:7" s="39" customFormat="1" x14ac:dyDescent="0.3">
      <c r="G87" s="40"/>
    </row>
    <row r="88" spans="7:7" s="39" customFormat="1" x14ac:dyDescent="0.3">
      <c r="G88" s="40"/>
    </row>
    <row r="89" spans="7:7" s="39" customFormat="1" x14ac:dyDescent="0.3">
      <c r="G89" s="40"/>
    </row>
    <row r="90" spans="7:7" s="39" customFormat="1" x14ac:dyDescent="0.3">
      <c r="G90" s="40"/>
    </row>
    <row r="91" spans="7:7" s="39" customFormat="1" x14ac:dyDescent="0.3">
      <c r="G91" s="40"/>
    </row>
    <row r="92" spans="7:7" s="39" customFormat="1" x14ac:dyDescent="0.3">
      <c r="G92" s="40"/>
    </row>
    <row r="93" spans="7:7" s="39" customFormat="1" x14ac:dyDescent="0.3">
      <c r="G93" s="40"/>
    </row>
    <row r="94" spans="7:7" s="39" customFormat="1" x14ac:dyDescent="0.3">
      <c r="G94" s="40"/>
    </row>
    <row r="95" spans="7:7" s="39" customFormat="1" x14ac:dyDescent="0.3">
      <c r="G95" s="40"/>
    </row>
    <row r="96" spans="7:7" s="39" customFormat="1" x14ac:dyDescent="0.3">
      <c r="G96" s="40"/>
    </row>
    <row r="97" spans="7:7" s="39" customFormat="1" x14ac:dyDescent="0.3">
      <c r="G97" s="40"/>
    </row>
    <row r="98" spans="7:7" s="39" customFormat="1" x14ac:dyDescent="0.3">
      <c r="G98" s="40"/>
    </row>
    <row r="99" spans="7:7" s="39" customFormat="1" x14ac:dyDescent="0.3">
      <c r="G99" s="40"/>
    </row>
    <row r="100" spans="7:7" s="39" customFormat="1" x14ac:dyDescent="0.3">
      <c r="G100" s="40"/>
    </row>
    <row r="101" spans="7:7" s="39" customFormat="1" x14ac:dyDescent="0.3">
      <c r="G101" s="40"/>
    </row>
    <row r="102" spans="7:7" s="39" customFormat="1" x14ac:dyDescent="0.3">
      <c r="G102" s="40"/>
    </row>
    <row r="103" spans="7:7" s="39" customFormat="1" x14ac:dyDescent="0.3">
      <c r="G103" s="40"/>
    </row>
    <row r="104" spans="7:7" s="39" customFormat="1" x14ac:dyDescent="0.3">
      <c r="G104" s="40"/>
    </row>
    <row r="105" spans="7:7" s="39" customFormat="1" x14ac:dyDescent="0.3">
      <c r="G105" s="40"/>
    </row>
    <row r="106" spans="7:7" s="39" customFormat="1" x14ac:dyDescent="0.3">
      <c r="G106" s="40"/>
    </row>
    <row r="107" spans="7:7" s="39" customFormat="1" x14ac:dyDescent="0.3">
      <c r="G107" s="40"/>
    </row>
    <row r="108" spans="7:7" s="39" customFormat="1" x14ac:dyDescent="0.3">
      <c r="G108" s="40"/>
    </row>
    <row r="109" spans="7:7" s="39" customFormat="1" x14ac:dyDescent="0.3">
      <c r="G109" s="40"/>
    </row>
    <row r="110" spans="7:7" s="39" customFormat="1" x14ac:dyDescent="0.3">
      <c r="G110" s="40"/>
    </row>
    <row r="111" spans="7:7" s="39" customFormat="1" x14ac:dyDescent="0.3">
      <c r="G111" s="40"/>
    </row>
    <row r="112" spans="7:7" s="39" customFormat="1" x14ac:dyDescent="0.3">
      <c r="G112" s="40"/>
    </row>
    <row r="113" spans="7:7" s="39" customFormat="1" x14ac:dyDescent="0.3">
      <c r="G113" s="40"/>
    </row>
    <row r="114" spans="7:7" s="39" customFormat="1" x14ac:dyDescent="0.3">
      <c r="G114" s="40"/>
    </row>
    <row r="115" spans="7:7" s="39" customFormat="1" x14ac:dyDescent="0.3">
      <c r="G115" s="40"/>
    </row>
    <row r="116" spans="7:7" s="39" customFormat="1" x14ac:dyDescent="0.3">
      <c r="G116" s="40"/>
    </row>
    <row r="117" spans="7:7" s="39" customFormat="1" x14ac:dyDescent="0.3">
      <c r="G117" s="40"/>
    </row>
    <row r="118" spans="7:7" s="39" customFormat="1" x14ac:dyDescent="0.3">
      <c r="G118" s="40"/>
    </row>
    <row r="119" spans="7:7" s="39" customFormat="1" x14ac:dyDescent="0.3">
      <c r="G119" s="40"/>
    </row>
    <row r="120" spans="7:7" s="39" customFormat="1" x14ac:dyDescent="0.3">
      <c r="G120" s="40"/>
    </row>
    <row r="121" spans="7:7" s="39" customFormat="1" x14ac:dyDescent="0.3">
      <c r="G121" s="40"/>
    </row>
    <row r="122" spans="7:7" s="39" customFormat="1" x14ac:dyDescent="0.3">
      <c r="G122" s="40"/>
    </row>
    <row r="123" spans="7:7" s="39" customFormat="1" x14ac:dyDescent="0.3">
      <c r="G123" s="40"/>
    </row>
    <row r="124" spans="7:7" s="39" customFormat="1" x14ac:dyDescent="0.3">
      <c r="G124" s="40"/>
    </row>
    <row r="125" spans="7:7" s="39" customFormat="1" x14ac:dyDescent="0.3">
      <c r="G125" s="40"/>
    </row>
    <row r="126" spans="7:7" s="39" customFormat="1" x14ac:dyDescent="0.3">
      <c r="G126" s="40"/>
    </row>
    <row r="127" spans="7:7" s="39" customFormat="1" x14ac:dyDescent="0.3">
      <c r="G127" s="40"/>
    </row>
    <row r="128" spans="7:7" s="39" customFormat="1" x14ac:dyDescent="0.3">
      <c r="G128" s="40"/>
    </row>
    <row r="129" spans="7:7" s="39" customFormat="1" x14ac:dyDescent="0.3">
      <c r="G129" s="40"/>
    </row>
    <row r="130" spans="7:7" s="39" customFormat="1" x14ac:dyDescent="0.3">
      <c r="G130" s="40"/>
    </row>
    <row r="131" spans="7:7" s="39" customFormat="1" x14ac:dyDescent="0.3">
      <c r="G131" s="40"/>
    </row>
    <row r="132" spans="7:7" s="39" customFormat="1" x14ac:dyDescent="0.3">
      <c r="G132" s="40"/>
    </row>
    <row r="133" spans="7:7" s="39" customFormat="1" x14ac:dyDescent="0.3">
      <c r="G133" s="40"/>
    </row>
    <row r="134" spans="7:7" s="39" customFormat="1" x14ac:dyDescent="0.3">
      <c r="G134" s="40"/>
    </row>
    <row r="135" spans="7:7" s="39" customFormat="1" x14ac:dyDescent="0.3">
      <c r="G135" s="40"/>
    </row>
    <row r="136" spans="7:7" s="39" customFormat="1" x14ac:dyDescent="0.3">
      <c r="G136" s="40"/>
    </row>
    <row r="137" spans="7:7" s="39" customFormat="1" x14ac:dyDescent="0.3">
      <c r="G137" s="40"/>
    </row>
    <row r="138" spans="7:7" s="39" customFormat="1" x14ac:dyDescent="0.3">
      <c r="G138" s="40"/>
    </row>
    <row r="139" spans="7:7" s="39" customFormat="1" x14ac:dyDescent="0.3">
      <c r="G139" s="40"/>
    </row>
    <row r="140" spans="7:7" s="39" customFormat="1" x14ac:dyDescent="0.3">
      <c r="G140" s="40"/>
    </row>
    <row r="141" spans="7:7" s="39" customFormat="1" x14ac:dyDescent="0.3">
      <c r="G141" s="40"/>
    </row>
    <row r="142" spans="7:7" s="39" customFormat="1" x14ac:dyDescent="0.3">
      <c r="G142" s="40"/>
    </row>
    <row r="143" spans="7:7" s="39" customFormat="1" x14ac:dyDescent="0.3">
      <c r="G143" s="40"/>
    </row>
    <row r="144" spans="7:7" s="39" customFormat="1" x14ac:dyDescent="0.3">
      <c r="G144" s="40"/>
    </row>
    <row r="145" spans="7:7" s="39" customFormat="1" x14ac:dyDescent="0.3">
      <c r="G145" s="40"/>
    </row>
    <row r="146" spans="7:7" s="39" customFormat="1" x14ac:dyDescent="0.3">
      <c r="G146" s="40"/>
    </row>
    <row r="147" spans="7:7" s="39" customFormat="1" x14ac:dyDescent="0.3">
      <c r="G147" s="40"/>
    </row>
    <row r="148" spans="7:7" s="39" customFormat="1" x14ac:dyDescent="0.3">
      <c r="G148" s="40"/>
    </row>
    <row r="149" spans="7:7" s="39" customFormat="1" x14ac:dyDescent="0.3">
      <c r="G149" s="40"/>
    </row>
    <row r="150" spans="7:7" s="39" customFormat="1" x14ac:dyDescent="0.3">
      <c r="G150" s="40"/>
    </row>
    <row r="151" spans="7:7" s="39" customFormat="1" x14ac:dyDescent="0.3">
      <c r="G151" s="40"/>
    </row>
    <row r="152" spans="7:7" s="39" customFormat="1" x14ac:dyDescent="0.3">
      <c r="G152" s="40"/>
    </row>
    <row r="153" spans="7:7" s="39" customFormat="1" x14ac:dyDescent="0.3">
      <c r="G153" s="40"/>
    </row>
    <row r="154" spans="7:7" s="39" customFormat="1" x14ac:dyDescent="0.3">
      <c r="G154" s="40"/>
    </row>
    <row r="155" spans="7:7" s="39" customFormat="1" x14ac:dyDescent="0.3">
      <c r="G155" s="40"/>
    </row>
    <row r="156" spans="7:7" s="39" customFormat="1" x14ac:dyDescent="0.3">
      <c r="G156" s="40"/>
    </row>
    <row r="157" spans="7:7" s="39" customFormat="1" x14ac:dyDescent="0.3">
      <c r="G157" s="40"/>
    </row>
    <row r="158" spans="7:7" s="39" customFormat="1" x14ac:dyDescent="0.3">
      <c r="G158" s="40"/>
    </row>
    <row r="159" spans="7:7" s="39" customFormat="1" x14ac:dyDescent="0.3">
      <c r="G159" s="40"/>
    </row>
    <row r="160" spans="7:7" s="39" customFormat="1" x14ac:dyDescent="0.3">
      <c r="G160" s="40"/>
    </row>
    <row r="161" spans="7:7" s="39" customFormat="1" x14ac:dyDescent="0.3">
      <c r="G161" s="40"/>
    </row>
    <row r="162" spans="7:7" s="39" customFormat="1" x14ac:dyDescent="0.3">
      <c r="G162" s="40"/>
    </row>
    <row r="163" spans="7:7" s="39" customFormat="1" x14ac:dyDescent="0.3">
      <c r="G163" s="40"/>
    </row>
    <row r="164" spans="7:7" s="39" customFormat="1" x14ac:dyDescent="0.3">
      <c r="G164" s="40"/>
    </row>
    <row r="165" spans="7:7" s="39" customFormat="1" x14ac:dyDescent="0.3">
      <c r="G165" s="40"/>
    </row>
    <row r="166" spans="7:7" s="39" customFormat="1" x14ac:dyDescent="0.3">
      <c r="G166" s="40"/>
    </row>
    <row r="167" spans="7:7" s="39" customFormat="1" x14ac:dyDescent="0.3">
      <c r="G167" s="40"/>
    </row>
    <row r="168" spans="7:7" s="39" customFormat="1" x14ac:dyDescent="0.3">
      <c r="G168" s="40"/>
    </row>
    <row r="169" spans="7:7" s="39" customFormat="1" x14ac:dyDescent="0.3">
      <c r="G169" s="40"/>
    </row>
    <row r="170" spans="7:7" s="39" customFormat="1" x14ac:dyDescent="0.3">
      <c r="G170" s="40"/>
    </row>
    <row r="171" spans="7:7" s="39" customFormat="1" x14ac:dyDescent="0.3">
      <c r="G171" s="40"/>
    </row>
    <row r="172" spans="7:7" s="39" customFormat="1" x14ac:dyDescent="0.3">
      <c r="G172" s="40"/>
    </row>
    <row r="173" spans="7:7" s="39" customFormat="1" x14ac:dyDescent="0.3">
      <c r="G173" s="40"/>
    </row>
    <row r="174" spans="7:7" s="39" customFormat="1" x14ac:dyDescent="0.3">
      <c r="G174" s="40"/>
    </row>
    <row r="175" spans="7:7" s="39" customFormat="1" x14ac:dyDescent="0.3">
      <c r="G175" s="40"/>
    </row>
    <row r="176" spans="7:7" s="39" customFormat="1" x14ac:dyDescent="0.3">
      <c r="G176" s="40"/>
    </row>
    <row r="177" spans="7:7" s="39" customFormat="1" x14ac:dyDescent="0.3">
      <c r="G177" s="40"/>
    </row>
    <row r="178" spans="7:7" s="39" customFormat="1" x14ac:dyDescent="0.3">
      <c r="G178" s="40"/>
    </row>
    <row r="179" spans="7:7" s="39" customFormat="1" x14ac:dyDescent="0.3">
      <c r="G179" s="40"/>
    </row>
    <row r="180" spans="7:7" s="39" customFormat="1" x14ac:dyDescent="0.3">
      <c r="G180" s="40"/>
    </row>
    <row r="181" spans="7:7" s="39" customFormat="1" x14ac:dyDescent="0.3">
      <c r="G181" s="40"/>
    </row>
    <row r="182" spans="7:7" s="39" customFormat="1" x14ac:dyDescent="0.3">
      <c r="G182" s="40"/>
    </row>
    <row r="183" spans="7:7" s="39" customFormat="1" x14ac:dyDescent="0.3">
      <c r="G183" s="40"/>
    </row>
    <row r="184" spans="7:7" s="39" customFormat="1" x14ac:dyDescent="0.3">
      <c r="G184" s="40"/>
    </row>
    <row r="185" spans="7:7" s="39" customFormat="1" x14ac:dyDescent="0.3">
      <c r="G185" s="40"/>
    </row>
    <row r="186" spans="7:7" s="39" customFormat="1" x14ac:dyDescent="0.3">
      <c r="G186" s="40"/>
    </row>
    <row r="187" spans="7:7" s="39" customFormat="1" x14ac:dyDescent="0.3">
      <c r="G187" s="40"/>
    </row>
    <row r="188" spans="7:7" s="39" customFormat="1" x14ac:dyDescent="0.3">
      <c r="G188" s="40"/>
    </row>
    <row r="189" spans="7:7" s="39" customFormat="1" x14ac:dyDescent="0.3">
      <c r="G189" s="40"/>
    </row>
    <row r="190" spans="7:7" s="39" customFormat="1" x14ac:dyDescent="0.3">
      <c r="G190" s="40"/>
    </row>
    <row r="191" spans="7:7" s="39" customFormat="1" x14ac:dyDescent="0.3">
      <c r="G191" s="40"/>
    </row>
    <row r="192" spans="7:7" s="39" customFormat="1" x14ac:dyDescent="0.3">
      <c r="G192" s="40"/>
    </row>
    <row r="193" spans="7:7" s="39" customFormat="1" x14ac:dyDescent="0.3">
      <c r="G193" s="40"/>
    </row>
    <row r="194" spans="7:7" s="39" customFormat="1" x14ac:dyDescent="0.3">
      <c r="G194" s="40"/>
    </row>
    <row r="195" spans="7:7" s="39" customFormat="1" x14ac:dyDescent="0.3">
      <c r="G195" s="40"/>
    </row>
    <row r="196" spans="7:7" s="39" customFormat="1" x14ac:dyDescent="0.3">
      <c r="G196" s="40"/>
    </row>
    <row r="197" spans="7:7" s="39" customFormat="1" x14ac:dyDescent="0.3">
      <c r="G197" s="40"/>
    </row>
    <row r="198" spans="7:7" s="39" customFormat="1" x14ac:dyDescent="0.3">
      <c r="G198" s="40"/>
    </row>
    <row r="199" spans="7:7" s="39" customFormat="1" x14ac:dyDescent="0.3">
      <c r="G199" s="40"/>
    </row>
    <row r="200" spans="7:7" s="39" customFormat="1" x14ac:dyDescent="0.3">
      <c r="G200" s="40"/>
    </row>
    <row r="201" spans="7:7" s="39" customFormat="1" x14ac:dyDescent="0.3">
      <c r="G201" s="40"/>
    </row>
    <row r="202" spans="7:7" s="39" customFormat="1" x14ac:dyDescent="0.3">
      <c r="G202" s="40"/>
    </row>
    <row r="203" spans="7:7" s="39" customFormat="1" x14ac:dyDescent="0.3">
      <c r="G203" s="40"/>
    </row>
    <row r="204" spans="7:7" s="39" customFormat="1" x14ac:dyDescent="0.3">
      <c r="G204" s="40"/>
    </row>
    <row r="205" spans="7:7" s="39" customFormat="1" x14ac:dyDescent="0.3">
      <c r="G205" s="40"/>
    </row>
    <row r="206" spans="7:7" s="39" customFormat="1" x14ac:dyDescent="0.3">
      <c r="G206" s="40"/>
    </row>
    <row r="207" spans="7:7" s="39" customFormat="1" x14ac:dyDescent="0.3">
      <c r="G207" s="40"/>
    </row>
    <row r="208" spans="7:7" s="39" customFormat="1" x14ac:dyDescent="0.3">
      <c r="G208" s="40"/>
    </row>
    <row r="209" spans="7:7" s="39" customFormat="1" x14ac:dyDescent="0.3">
      <c r="G209" s="40"/>
    </row>
    <row r="210" spans="7:7" s="39" customFormat="1" x14ac:dyDescent="0.3">
      <c r="G210" s="40"/>
    </row>
    <row r="211" spans="7:7" s="39" customFormat="1" x14ac:dyDescent="0.3">
      <c r="G211" s="40"/>
    </row>
    <row r="212" spans="7:7" s="39" customFormat="1" x14ac:dyDescent="0.3">
      <c r="G212" s="40"/>
    </row>
    <row r="213" spans="7:7" s="39" customFormat="1" x14ac:dyDescent="0.3">
      <c r="G213" s="40"/>
    </row>
    <row r="214" spans="7:7" s="39" customFormat="1" x14ac:dyDescent="0.3">
      <c r="G214" s="40"/>
    </row>
    <row r="215" spans="7:7" s="39" customFormat="1" x14ac:dyDescent="0.3">
      <c r="G215" s="40"/>
    </row>
    <row r="216" spans="7:7" s="39" customFormat="1" x14ac:dyDescent="0.3">
      <c r="G216" s="40"/>
    </row>
    <row r="217" spans="7:7" s="39" customFormat="1" x14ac:dyDescent="0.3">
      <c r="G217" s="40"/>
    </row>
    <row r="218" spans="7:7" s="39" customFormat="1" x14ac:dyDescent="0.3">
      <c r="G218" s="40"/>
    </row>
    <row r="219" spans="7:7" s="39" customFormat="1" x14ac:dyDescent="0.3">
      <c r="G219" s="40"/>
    </row>
    <row r="220" spans="7:7" s="39" customFormat="1" x14ac:dyDescent="0.3">
      <c r="G220" s="40"/>
    </row>
    <row r="221" spans="7:7" s="39" customFormat="1" x14ac:dyDescent="0.3">
      <c r="G221" s="40"/>
    </row>
    <row r="222" spans="7:7" s="39" customFormat="1" x14ac:dyDescent="0.3">
      <c r="G222" s="40"/>
    </row>
    <row r="223" spans="7:7" s="39" customFormat="1" x14ac:dyDescent="0.3">
      <c r="G223" s="40"/>
    </row>
    <row r="224" spans="7:7" s="39" customFormat="1" x14ac:dyDescent="0.3">
      <c r="G224" s="40"/>
    </row>
    <row r="225" spans="7:7" s="39" customFormat="1" x14ac:dyDescent="0.3">
      <c r="G225" s="40"/>
    </row>
    <row r="226" spans="7:7" s="39" customFormat="1" x14ac:dyDescent="0.3">
      <c r="G226" s="40"/>
    </row>
    <row r="227" spans="7:7" s="39" customFormat="1" x14ac:dyDescent="0.3">
      <c r="G227" s="40"/>
    </row>
    <row r="228" spans="7:7" s="39" customFormat="1" x14ac:dyDescent="0.3">
      <c r="G228" s="40"/>
    </row>
    <row r="229" spans="7:7" s="39" customFormat="1" x14ac:dyDescent="0.3">
      <c r="G229" s="40"/>
    </row>
    <row r="230" spans="7:7" s="39" customFormat="1" x14ac:dyDescent="0.3">
      <c r="G230" s="40"/>
    </row>
    <row r="231" spans="7:7" s="39" customFormat="1" x14ac:dyDescent="0.3">
      <c r="G231" s="40"/>
    </row>
    <row r="232" spans="7:7" s="39" customFormat="1" x14ac:dyDescent="0.3">
      <c r="G232" s="40"/>
    </row>
    <row r="233" spans="7:7" s="39" customFormat="1" x14ac:dyDescent="0.3">
      <c r="G233" s="40"/>
    </row>
    <row r="234" spans="7:7" s="39" customFormat="1" x14ac:dyDescent="0.3">
      <c r="G234" s="40"/>
    </row>
    <row r="235" spans="7:7" s="39" customFormat="1" x14ac:dyDescent="0.3">
      <c r="G235" s="40"/>
    </row>
    <row r="236" spans="7:7" s="39" customFormat="1" x14ac:dyDescent="0.3">
      <c r="G236" s="40"/>
    </row>
    <row r="237" spans="7:7" s="39" customFormat="1" x14ac:dyDescent="0.3">
      <c r="G237" s="40"/>
    </row>
    <row r="238" spans="7:7" s="39" customFormat="1" x14ac:dyDescent="0.3">
      <c r="G238" s="40"/>
    </row>
    <row r="239" spans="7:7" s="39" customFormat="1" x14ac:dyDescent="0.3">
      <c r="G239" s="40"/>
    </row>
    <row r="240" spans="7:7" s="39" customFormat="1" x14ac:dyDescent="0.3">
      <c r="G240" s="40"/>
    </row>
    <row r="241" spans="7:7" s="39" customFormat="1" x14ac:dyDescent="0.3">
      <c r="G241" s="40"/>
    </row>
    <row r="242" spans="7:7" s="39" customFormat="1" x14ac:dyDescent="0.3">
      <c r="G242" s="40"/>
    </row>
    <row r="243" spans="7:7" s="39" customFormat="1" x14ac:dyDescent="0.3">
      <c r="G243" s="40"/>
    </row>
    <row r="244" spans="7:7" s="39" customFormat="1" x14ac:dyDescent="0.3">
      <c r="G244" s="40"/>
    </row>
    <row r="245" spans="7:7" s="39" customFormat="1" x14ac:dyDescent="0.3">
      <c r="G245" s="40"/>
    </row>
    <row r="246" spans="7:7" s="39" customFormat="1" x14ac:dyDescent="0.3">
      <c r="G246" s="40"/>
    </row>
    <row r="247" spans="7:7" s="39" customFormat="1" x14ac:dyDescent="0.3">
      <c r="G247" s="40"/>
    </row>
    <row r="248" spans="7:7" s="39" customFormat="1" x14ac:dyDescent="0.3">
      <c r="G248" s="40"/>
    </row>
    <row r="249" spans="7:7" s="39" customFormat="1" x14ac:dyDescent="0.3">
      <c r="G249" s="40"/>
    </row>
    <row r="250" spans="7:7" s="39" customFormat="1" x14ac:dyDescent="0.3">
      <c r="G250" s="40"/>
    </row>
    <row r="251" spans="7:7" s="39" customFormat="1" x14ac:dyDescent="0.3">
      <c r="G251" s="40"/>
    </row>
    <row r="252" spans="7:7" s="39" customFormat="1" x14ac:dyDescent="0.3">
      <c r="G252" s="40"/>
    </row>
    <row r="253" spans="7:7" s="39" customFormat="1" x14ac:dyDescent="0.3">
      <c r="G253" s="40"/>
    </row>
    <row r="254" spans="7:7" s="39" customFormat="1" x14ac:dyDescent="0.3">
      <c r="G254" s="40"/>
    </row>
    <row r="255" spans="7:7" s="39" customFormat="1" x14ac:dyDescent="0.3">
      <c r="G255" s="40"/>
    </row>
    <row r="256" spans="7:7" s="39" customFormat="1" x14ac:dyDescent="0.3">
      <c r="G256" s="40"/>
    </row>
    <row r="257" spans="7:7" s="39" customFormat="1" x14ac:dyDescent="0.3">
      <c r="G257" s="40"/>
    </row>
    <row r="258" spans="7:7" s="39" customFormat="1" x14ac:dyDescent="0.3">
      <c r="G258" s="40"/>
    </row>
    <row r="259" spans="7:7" s="39" customFormat="1" x14ac:dyDescent="0.3">
      <c r="G259" s="40"/>
    </row>
    <row r="260" spans="7:7" s="39" customFormat="1" x14ac:dyDescent="0.3">
      <c r="G260" s="40"/>
    </row>
    <row r="261" spans="7:7" s="39" customFormat="1" x14ac:dyDescent="0.3">
      <c r="G261" s="40"/>
    </row>
    <row r="262" spans="7:7" s="39" customFormat="1" x14ac:dyDescent="0.3">
      <c r="G262" s="40"/>
    </row>
    <row r="263" spans="7:7" s="39" customFormat="1" x14ac:dyDescent="0.3">
      <c r="G263" s="40"/>
    </row>
    <row r="264" spans="7:7" s="39" customFormat="1" x14ac:dyDescent="0.3">
      <c r="G264" s="40"/>
    </row>
    <row r="265" spans="7:7" s="39" customFormat="1" x14ac:dyDescent="0.3">
      <c r="G265" s="40"/>
    </row>
    <row r="266" spans="7:7" s="39" customFormat="1" x14ac:dyDescent="0.3">
      <c r="G266" s="40"/>
    </row>
    <row r="267" spans="7:7" s="39" customFormat="1" x14ac:dyDescent="0.3">
      <c r="G267" s="40"/>
    </row>
    <row r="268" spans="7:7" s="39" customFormat="1" x14ac:dyDescent="0.3">
      <c r="G268" s="40"/>
    </row>
    <row r="269" spans="7:7" s="39" customFormat="1" x14ac:dyDescent="0.3">
      <c r="G269" s="40"/>
    </row>
    <row r="270" spans="7:7" s="39" customFormat="1" x14ac:dyDescent="0.3">
      <c r="G270" s="40"/>
    </row>
    <row r="271" spans="7:7" s="39" customFormat="1" x14ac:dyDescent="0.3">
      <c r="G271" s="40"/>
    </row>
    <row r="272" spans="7:7" s="39" customFormat="1" x14ac:dyDescent="0.3">
      <c r="G272" s="40"/>
    </row>
    <row r="273" spans="7:7" s="39" customFormat="1" x14ac:dyDescent="0.3">
      <c r="G273" s="40"/>
    </row>
    <row r="274" spans="7:7" s="39" customFormat="1" x14ac:dyDescent="0.3">
      <c r="G274" s="40"/>
    </row>
    <row r="275" spans="7:7" s="39" customFormat="1" x14ac:dyDescent="0.3">
      <c r="G275" s="40"/>
    </row>
    <row r="276" spans="7:7" s="39" customFormat="1" x14ac:dyDescent="0.3">
      <c r="G276" s="40"/>
    </row>
    <row r="277" spans="7:7" s="39" customFormat="1" x14ac:dyDescent="0.3">
      <c r="G277" s="40"/>
    </row>
    <row r="278" spans="7:7" s="39" customFormat="1" x14ac:dyDescent="0.3">
      <c r="G278" s="40"/>
    </row>
    <row r="279" spans="7:7" s="39" customFormat="1" x14ac:dyDescent="0.3">
      <c r="G279" s="40"/>
    </row>
    <row r="280" spans="7:7" s="39" customFormat="1" x14ac:dyDescent="0.3">
      <c r="G280" s="40"/>
    </row>
    <row r="281" spans="7:7" s="39" customFormat="1" x14ac:dyDescent="0.3">
      <c r="G281" s="40"/>
    </row>
    <row r="282" spans="7:7" s="39" customFormat="1" x14ac:dyDescent="0.3">
      <c r="G282" s="40"/>
    </row>
    <row r="283" spans="7:7" s="39" customFormat="1" x14ac:dyDescent="0.3">
      <c r="G283" s="40"/>
    </row>
    <row r="284" spans="7:7" s="39" customFormat="1" x14ac:dyDescent="0.3">
      <c r="G284" s="40"/>
    </row>
    <row r="285" spans="7:7" s="39" customFormat="1" x14ac:dyDescent="0.3">
      <c r="G285" s="40"/>
    </row>
    <row r="286" spans="7:7" s="39" customFormat="1" x14ac:dyDescent="0.3">
      <c r="G286" s="40"/>
    </row>
    <row r="287" spans="7:7" s="39" customFormat="1" x14ac:dyDescent="0.3">
      <c r="G287" s="40"/>
    </row>
    <row r="288" spans="7:7" s="39" customFormat="1" x14ac:dyDescent="0.3">
      <c r="G288" s="40"/>
    </row>
    <row r="289" spans="7:7" s="39" customFormat="1" x14ac:dyDescent="0.3">
      <c r="G289" s="40"/>
    </row>
    <row r="290" spans="7:7" s="39" customFormat="1" x14ac:dyDescent="0.3">
      <c r="G290" s="40"/>
    </row>
    <row r="291" spans="7:7" s="39" customFormat="1" x14ac:dyDescent="0.3">
      <c r="G291" s="40"/>
    </row>
    <row r="292" spans="7:7" s="39" customFormat="1" x14ac:dyDescent="0.3">
      <c r="G292" s="40"/>
    </row>
    <row r="293" spans="7:7" s="39" customFormat="1" x14ac:dyDescent="0.3">
      <c r="G293" s="40"/>
    </row>
    <row r="294" spans="7:7" s="39" customFormat="1" x14ac:dyDescent="0.3">
      <c r="G294" s="40"/>
    </row>
    <row r="295" spans="7:7" s="39" customFormat="1" x14ac:dyDescent="0.3">
      <c r="G295" s="40"/>
    </row>
    <row r="296" spans="7:7" s="39" customFormat="1" x14ac:dyDescent="0.3">
      <c r="G296" s="40"/>
    </row>
    <row r="297" spans="7:7" s="39" customFormat="1" x14ac:dyDescent="0.3">
      <c r="G297" s="40"/>
    </row>
    <row r="298" spans="7:7" s="39" customFormat="1" x14ac:dyDescent="0.3">
      <c r="G298" s="40"/>
    </row>
    <row r="299" spans="7:7" s="39" customFormat="1" x14ac:dyDescent="0.3">
      <c r="G299" s="40"/>
    </row>
    <row r="300" spans="7:7" s="39" customFormat="1" x14ac:dyDescent="0.3">
      <c r="G300" s="40"/>
    </row>
    <row r="301" spans="7:7" s="39" customFormat="1" x14ac:dyDescent="0.3">
      <c r="G301" s="40"/>
    </row>
    <row r="302" spans="7:7" s="39" customFormat="1" x14ac:dyDescent="0.3">
      <c r="G302" s="40"/>
    </row>
    <row r="303" spans="7:7" s="39" customFormat="1" x14ac:dyDescent="0.3">
      <c r="G303" s="40"/>
    </row>
    <row r="304" spans="7:7" s="39" customFormat="1" x14ac:dyDescent="0.3">
      <c r="G304" s="40"/>
    </row>
    <row r="305" spans="7:7" s="39" customFormat="1" x14ac:dyDescent="0.3">
      <c r="G305" s="40"/>
    </row>
    <row r="306" spans="7:7" s="39" customFormat="1" x14ac:dyDescent="0.3">
      <c r="G306" s="40"/>
    </row>
    <row r="307" spans="7:7" s="39" customFormat="1" x14ac:dyDescent="0.3">
      <c r="G307" s="40"/>
    </row>
    <row r="308" spans="7:7" s="39" customFormat="1" x14ac:dyDescent="0.3">
      <c r="G308" s="40"/>
    </row>
    <row r="309" spans="7:7" s="39" customFormat="1" x14ac:dyDescent="0.3">
      <c r="G309" s="40"/>
    </row>
    <row r="310" spans="7:7" s="39" customFormat="1" x14ac:dyDescent="0.3">
      <c r="G310" s="40"/>
    </row>
    <row r="311" spans="7:7" s="39" customFormat="1" x14ac:dyDescent="0.3">
      <c r="G311" s="40"/>
    </row>
    <row r="312" spans="7:7" s="39" customFormat="1" x14ac:dyDescent="0.3">
      <c r="G312" s="40"/>
    </row>
    <row r="313" spans="7:7" s="39" customFormat="1" x14ac:dyDescent="0.3">
      <c r="G313" s="40"/>
    </row>
    <row r="314" spans="7:7" s="39" customFormat="1" x14ac:dyDescent="0.3">
      <c r="G314" s="40"/>
    </row>
    <row r="315" spans="7:7" s="39" customFormat="1" x14ac:dyDescent="0.3">
      <c r="G315" s="40"/>
    </row>
    <row r="316" spans="7:7" s="39" customFormat="1" x14ac:dyDescent="0.3">
      <c r="G316" s="40"/>
    </row>
    <row r="317" spans="7:7" s="39" customFormat="1" x14ac:dyDescent="0.3">
      <c r="G317" s="40"/>
    </row>
    <row r="318" spans="7:7" s="39" customFormat="1" x14ac:dyDescent="0.3">
      <c r="G318" s="40"/>
    </row>
    <row r="319" spans="7:7" s="39" customFormat="1" x14ac:dyDescent="0.3">
      <c r="G319" s="40"/>
    </row>
    <row r="320" spans="7:7" s="39" customFormat="1" x14ac:dyDescent="0.3">
      <c r="G320" s="40"/>
    </row>
    <row r="321" spans="7:7" s="39" customFormat="1" x14ac:dyDescent="0.3">
      <c r="G321" s="40"/>
    </row>
    <row r="322" spans="7:7" s="39" customFormat="1" x14ac:dyDescent="0.3">
      <c r="G322" s="40"/>
    </row>
    <row r="323" spans="7:7" s="39" customFormat="1" x14ac:dyDescent="0.3">
      <c r="G323" s="40"/>
    </row>
    <row r="324" spans="7:7" s="39" customFormat="1" x14ac:dyDescent="0.3">
      <c r="G324" s="40"/>
    </row>
    <row r="325" spans="7:7" s="39" customFormat="1" x14ac:dyDescent="0.3">
      <c r="G325" s="40"/>
    </row>
    <row r="326" spans="7:7" s="39" customFormat="1" x14ac:dyDescent="0.3">
      <c r="G326" s="40"/>
    </row>
    <row r="327" spans="7:7" s="39" customFormat="1" x14ac:dyDescent="0.3">
      <c r="G327" s="40"/>
    </row>
    <row r="328" spans="7:7" s="39" customFormat="1" x14ac:dyDescent="0.3">
      <c r="G328" s="40"/>
    </row>
    <row r="329" spans="7:7" s="39" customFormat="1" x14ac:dyDescent="0.3">
      <c r="G329" s="40"/>
    </row>
    <row r="330" spans="7:7" s="39" customFormat="1" x14ac:dyDescent="0.3">
      <c r="G330" s="40"/>
    </row>
    <row r="331" spans="7:7" s="39" customFormat="1" x14ac:dyDescent="0.3">
      <c r="G331" s="40"/>
    </row>
    <row r="332" spans="7:7" s="39" customFormat="1" x14ac:dyDescent="0.3">
      <c r="G332" s="40"/>
    </row>
    <row r="333" spans="7:7" s="39" customFormat="1" x14ac:dyDescent="0.3">
      <c r="G333" s="40"/>
    </row>
    <row r="334" spans="7:7" s="39" customFormat="1" x14ac:dyDescent="0.3">
      <c r="G334" s="40"/>
    </row>
    <row r="335" spans="7:7" s="39" customFormat="1" x14ac:dyDescent="0.3">
      <c r="G335" s="40"/>
    </row>
    <row r="336" spans="7:7" s="39" customFormat="1" x14ac:dyDescent="0.3">
      <c r="G336" s="40"/>
    </row>
    <row r="337" spans="7:7" s="39" customFormat="1" x14ac:dyDescent="0.3">
      <c r="G337" s="40"/>
    </row>
    <row r="338" spans="7:7" s="39" customFormat="1" x14ac:dyDescent="0.3">
      <c r="G338" s="40"/>
    </row>
    <row r="339" spans="7:7" s="39" customFormat="1" x14ac:dyDescent="0.3">
      <c r="G339" s="40"/>
    </row>
    <row r="340" spans="7:7" s="39" customFormat="1" x14ac:dyDescent="0.3">
      <c r="G340" s="40"/>
    </row>
    <row r="341" spans="7:7" s="39" customFormat="1" x14ac:dyDescent="0.3">
      <c r="G341" s="40"/>
    </row>
    <row r="342" spans="7:7" s="39" customFormat="1" x14ac:dyDescent="0.3">
      <c r="G342" s="40"/>
    </row>
    <row r="343" spans="7:7" s="39" customFormat="1" x14ac:dyDescent="0.3">
      <c r="G343" s="40"/>
    </row>
    <row r="344" spans="7:7" s="39" customFormat="1" x14ac:dyDescent="0.3">
      <c r="G344" s="40"/>
    </row>
    <row r="345" spans="7:7" s="39" customFormat="1" x14ac:dyDescent="0.3">
      <c r="G345" s="40"/>
    </row>
    <row r="346" spans="7:7" s="39" customFormat="1" x14ac:dyDescent="0.3">
      <c r="G346" s="40"/>
    </row>
    <row r="347" spans="7:7" s="39" customFormat="1" x14ac:dyDescent="0.3">
      <c r="G347" s="40"/>
    </row>
    <row r="348" spans="7:7" s="39" customFormat="1" x14ac:dyDescent="0.3">
      <c r="G348" s="40"/>
    </row>
    <row r="349" spans="7:7" s="39" customFormat="1" x14ac:dyDescent="0.3">
      <c r="G349" s="40"/>
    </row>
    <row r="350" spans="7:7" s="39" customFormat="1" x14ac:dyDescent="0.3">
      <c r="G350" s="40"/>
    </row>
    <row r="351" spans="7:7" s="39" customFormat="1" x14ac:dyDescent="0.3">
      <c r="G351" s="40"/>
    </row>
    <row r="352" spans="7:7" s="39" customFormat="1" x14ac:dyDescent="0.3">
      <c r="G352" s="40"/>
    </row>
    <row r="353" spans="2:7" s="39" customFormat="1" x14ac:dyDescent="0.3">
      <c r="G353" s="40"/>
    </row>
    <row r="354" spans="2:7" s="39" customFormat="1" x14ac:dyDescent="0.3">
      <c r="G354" s="40"/>
    </row>
    <row r="355" spans="2:7" s="39" customFormat="1" x14ac:dyDescent="0.3">
      <c r="G355" s="40"/>
    </row>
    <row r="356" spans="2:7" s="39" customFormat="1" x14ac:dyDescent="0.3">
      <c r="G356" s="40"/>
    </row>
    <row r="357" spans="2:7" s="39" customFormat="1" x14ac:dyDescent="0.3">
      <c r="G357" s="40"/>
    </row>
    <row r="358" spans="2:7" s="39" customFormat="1" x14ac:dyDescent="0.3">
      <c r="G358" s="40"/>
    </row>
    <row r="359" spans="2:7" s="39" customFormat="1" x14ac:dyDescent="0.3">
      <c r="G359" s="40"/>
    </row>
    <row r="360" spans="2:7" s="39" customFormat="1" x14ac:dyDescent="0.3">
      <c r="G360" s="40"/>
    </row>
    <row r="361" spans="2:7" x14ac:dyDescent="0.3">
      <c r="B361" s="39"/>
      <c r="C361" s="39"/>
      <c r="D361" s="39"/>
      <c r="E361" s="39"/>
      <c r="F361" s="39"/>
      <c r="G361" s="40"/>
    </row>
  </sheetData>
  <sheetProtection algorithmName="SHA-512" hashValue="ByplHOldKvrk7GSJi1hcQyFa8mYiXebAMDgY9q5dfH1FWTN8yDtMhKRSPohp0Zxj+gvAhjaLjRg0i2oWiHGi/g==" saltValue="d9FM56bRrpoI6fVyU2XddA==" spinCount="100000" sheet="1" objects="1" scenarios="1" formatCells="0" formatColumns="0" formatRows="0"/>
  <mergeCells count="4">
    <mergeCell ref="B2:F2"/>
    <mergeCell ref="B4:G4"/>
    <mergeCell ref="B7:G7"/>
    <mergeCell ref="B11:G11"/>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N380"/>
  <sheetViews>
    <sheetView zoomScale="89" zoomScaleNormal="89" workbookViewId="0"/>
  </sheetViews>
  <sheetFormatPr defaultColWidth="8.76171875" defaultRowHeight="12.4" x14ac:dyDescent="0.3"/>
  <cols>
    <col min="1" max="1" width="1.64453125" style="39" customWidth="1"/>
    <col min="2" max="2" width="20.64453125" style="43" customWidth="1"/>
    <col min="3" max="3" width="1.64453125" style="43" customWidth="1"/>
    <col min="4" max="4" width="35.64453125" style="43" customWidth="1"/>
    <col min="5" max="5" width="1.64453125" style="43" customWidth="1"/>
    <col min="6" max="6" width="15.64453125" style="43" customWidth="1"/>
    <col min="7" max="7" width="1.64453125" style="39" customWidth="1"/>
    <col min="8" max="8" width="25.64453125" style="43" customWidth="1"/>
    <col min="9" max="10" width="10.64453125" style="43" customWidth="1"/>
    <col min="11" max="11" width="42.64453125" style="64" customWidth="1"/>
    <col min="12" max="17" width="8.76171875" style="43"/>
    <col min="18" max="19" width="8.76171875" style="39"/>
    <col min="20" max="20" width="37.234375" style="39" customWidth="1"/>
    <col min="21" max="66" width="8.76171875" style="39"/>
    <col min="67" max="16384" width="8.76171875" style="43"/>
  </cols>
  <sheetData>
    <row r="1" spans="1:18" x14ac:dyDescent="0.3">
      <c r="B1" s="39"/>
      <c r="C1" s="39"/>
      <c r="D1" s="39"/>
      <c r="E1" s="39"/>
      <c r="F1" s="39"/>
      <c r="H1" s="39"/>
      <c r="I1" s="39"/>
      <c r="J1" s="39"/>
      <c r="K1" s="40"/>
      <c r="L1" s="39"/>
      <c r="M1" s="39"/>
      <c r="N1" s="39"/>
      <c r="O1" s="39"/>
      <c r="P1" s="39"/>
      <c r="Q1" s="39"/>
    </row>
    <row r="2" spans="1:18" ht="43.5" customHeight="1" x14ac:dyDescent="0.3">
      <c r="B2" s="187" t="s">
        <v>66</v>
      </c>
      <c r="C2" s="187"/>
      <c r="D2" s="187"/>
      <c r="E2" s="187"/>
      <c r="F2" s="187"/>
      <c r="G2" s="187"/>
      <c r="H2" s="187"/>
      <c r="I2" s="187"/>
      <c r="J2" s="187"/>
      <c r="K2" s="40"/>
      <c r="L2" s="39"/>
      <c r="M2" s="39"/>
      <c r="N2" s="39"/>
      <c r="O2" s="39"/>
      <c r="P2" s="39"/>
      <c r="Q2" s="39"/>
    </row>
    <row r="3" spans="1:18" x14ac:dyDescent="0.3">
      <c r="B3" s="39"/>
      <c r="C3" s="39"/>
      <c r="D3" s="39"/>
      <c r="E3" s="39"/>
      <c r="F3" s="39"/>
      <c r="H3" s="39"/>
      <c r="I3" s="39"/>
      <c r="J3" s="39"/>
      <c r="K3" s="40"/>
      <c r="L3" s="39"/>
      <c r="M3" s="39"/>
      <c r="N3" s="39"/>
      <c r="O3" s="39"/>
      <c r="P3" s="39"/>
      <c r="Q3" s="39"/>
    </row>
    <row r="4" spans="1:18" ht="42" customHeight="1" x14ac:dyDescent="0.3">
      <c r="B4" s="188" t="s">
        <v>128</v>
      </c>
      <c r="C4" s="188"/>
      <c r="D4" s="188"/>
      <c r="E4" s="188"/>
      <c r="F4" s="188"/>
      <c r="G4" s="188"/>
      <c r="H4" s="188"/>
      <c r="I4" s="188"/>
      <c r="J4" s="188"/>
      <c r="K4" s="188"/>
      <c r="L4" s="39"/>
      <c r="M4" s="39"/>
      <c r="N4" s="39"/>
      <c r="O4" s="39"/>
      <c r="P4" s="39"/>
      <c r="Q4" s="39"/>
    </row>
    <row r="5" spans="1:18" s="39" customFormat="1" ht="14.65" x14ac:dyDescent="0.3">
      <c r="A5" s="41"/>
      <c r="B5" s="44"/>
      <c r="C5" s="44"/>
      <c r="D5" s="44"/>
      <c r="E5" s="44"/>
      <c r="F5" s="44"/>
      <c r="G5" s="44"/>
      <c r="H5" s="44"/>
      <c r="I5" s="44"/>
      <c r="J5" s="44"/>
      <c r="K5" s="44"/>
      <c r="L5" s="44"/>
      <c r="M5" s="44"/>
      <c r="N5" s="44"/>
      <c r="O5" s="41"/>
      <c r="P5" s="41"/>
      <c r="Q5" s="41"/>
      <c r="R5" s="41"/>
    </row>
    <row r="6" spans="1:18" s="39" customFormat="1" ht="14.65" x14ac:dyDescent="0.3">
      <c r="A6" s="41"/>
      <c r="B6" s="45" t="s">
        <v>165</v>
      </c>
      <c r="C6" s="44"/>
      <c r="D6" s="44"/>
      <c r="E6" s="44"/>
      <c r="F6" s="44"/>
      <c r="G6" s="44"/>
      <c r="H6" s="44"/>
      <c r="I6" s="44"/>
      <c r="J6" s="44"/>
      <c r="K6" s="44"/>
      <c r="L6" s="44"/>
      <c r="M6" s="44"/>
      <c r="N6" s="44"/>
      <c r="O6" s="41"/>
      <c r="P6" s="41"/>
      <c r="Q6" s="41"/>
      <c r="R6" s="41"/>
    </row>
    <row r="7" spans="1:18" ht="30" customHeight="1" x14ac:dyDescent="0.3">
      <c r="A7" s="41"/>
      <c r="B7" s="189" t="s">
        <v>127</v>
      </c>
      <c r="C7" s="189"/>
      <c r="D7" s="189"/>
      <c r="E7" s="189"/>
      <c r="F7" s="189"/>
      <c r="G7" s="189"/>
      <c r="H7" s="189"/>
      <c r="I7" s="189"/>
      <c r="J7" s="189"/>
      <c r="K7" s="189"/>
      <c r="L7" s="66"/>
      <c r="M7" s="66"/>
      <c r="N7" s="66"/>
      <c r="O7" s="41"/>
      <c r="P7" s="41"/>
      <c r="Q7" s="41"/>
      <c r="R7" s="41"/>
    </row>
    <row r="8" spans="1:18" ht="12.75" customHeight="1" x14ac:dyDescent="0.3">
      <c r="B8" s="66"/>
      <c r="C8" s="66"/>
      <c r="D8" s="66"/>
      <c r="E8" s="66"/>
      <c r="F8" s="66"/>
      <c r="G8" s="66"/>
      <c r="H8" s="66"/>
      <c r="I8" s="66"/>
      <c r="J8" s="66"/>
      <c r="K8" s="66"/>
      <c r="L8" s="39"/>
      <c r="M8" s="39"/>
      <c r="N8" s="39"/>
      <c r="O8" s="39"/>
      <c r="P8" s="39"/>
      <c r="Q8" s="39"/>
    </row>
    <row r="9" spans="1:18" x14ac:dyDescent="0.3">
      <c r="B9" s="47" t="s">
        <v>47</v>
      </c>
      <c r="C9" s="47"/>
      <c r="D9" s="67"/>
      <c r="E9" s="67"/>
      <c r="F9" s="67"/>
      <c r="G9" s="67"/>
      <c r="H9" s="67"/>
      <c r="I9" s="67"/>
      <c r="J9" s="67"/>
      <c r="K9" s="68"/>
      <c r="L9" s="39"/>
      <c r="M9" s="39"/>
      <c r="N9" s="39"/>
      <c r="O9" s="39"/>
      <c r="P9" s="39"/>
      <c r="Q9" s="39"/>
    </row>
    <row r="10" spans="1:18" s="39" customFormat="1" x14ac:dyDescent="0.3">
      <c r="B10" s="67" t="s">
        <v>71</v>
      </c>
      <c r="C10" s="67"/>
      <c r="D10" s="67"/>
      <c r="E10" s="67"/>
      <c r="F10" s="67"/>
      <c r="G10" s="67"/>
      <c r="H10" s="67"/>
      <c r="I10" s="67"/>
      <c r="J10" s="67"/>
      <c r="K10" s="68"/>
    </row>
    <row r="11" spans="1:18" s="39" customFormat="1" ht="27" customHeight="1" x14ac:dyDescent="0.3">
      <c r="B11" s="190" t="s">
        <v>192</v>
      </c>
      <c r="C11" s="190"/>
      <c r="D11" s="190"/>
      <c r="E11" s="190"/>
      <c r="F11" s="190"/>
      <c r="G11" s="190"/>
      <c r="H11" s="190"/>
      <c r="I11" s="190"/>
      <c r="J11" s="190"/>
      <c r="K11" s="190"/>
    </row>
    <row r="12" spans="1:18" s="39" customFormat="1" x14ac:dyDescent="0.3">
      <c r="B12" s="67" t="s">
        <v>53</v>
      </c>
      <c r="C12" s="67"/>
      <c r="D12" s="67"/>
      <c r="E12" s="67"/>
      <c r="F12" s="67"/>
      <c r="G12" s="67"/>
      <c r="H12" s="67"/>
      <c r="I12" s="67"/>
      <c r="J12" s="67"/>
      <c r="K12" s="68"/>
    </row>
    <row r="13" spans="1:18" s="39" customFormat="1" x14ac:dyDescent="0.3">
      <c r="B13" s="67" t="s">
        <v>72</v>
      </c>
      <c r="C13" s="67"/>
      <c r="D13" s="67"/>
      <c r="E13" s="67"/>
      <c r="F13" s="67"/>
      <c r="G13" s="67"/>
      <c r="H13" s="67"/>
      <c r="I13" s="67"/>
      <c r="J13" s="67"/>
      <c r="K13" s="68"/>
    </row>
    <row r="14" spans="1:18" s="39" customFormat="1" ht="27" customHeight="1" x14ac:dyDescent="0.3">
      <c r="B14" s="191" t="s">
        <v>88</v>
      </c>
      <c r="C14" s="191"/>
      <c r="D14" s="191"/>
      <c r="E14" s="191"/>
      <c r="F14" s="191"/>
      <c r="G14" s="191"/>
      <c r="H14" s="191"/>
      <c r="I14" s="191"/>
      <c r="J14" s="191"/>
      <c r="K14" s="191"/>
    </row>
    <row r="15" spans="1:18" s="39" customFormat="1" ht="26.25" customHeight="1" x14ac:dyDescent="0.3">
      <c r="B15" s="191" t="s">
        <v>73</v>
      </c>
      <c r="C15" s="191"/>
      <c r="D15" s="191"/>
      <c r="E15" s="191"/>
      <c r="F15" s="191"/>
      <c r="G15" s="191"/>
      <c r="H15" s="191"/>
      <c r="I15" s="191"/>
      <c r="J15" s="191"/>
      <c r="K15" s="191"/>
    </row>
    <row r="16" spans="1:18" s="39" customFormat="1" x14ac:dyDescent="0.3">
      <c r="B16" s="48" t="s">
        <v>193</v>
      </c>
      <c r="C16" s="67"/>
      <c r="D16" s="67"/>
      <c r="E16" s="67"/>
      <c r="F16" s="67"/>
      <c r="G16" s="67"/>
      <c r="H16" s="67"/>
      <c r="I16" s="67"/>
      <c r="J16" s="67"/>
      <c r="K16" s="68"/>
    </row>
    <row r="17" spans="2:15" s="39" customFormat="1" x14ac:dyDescent="0.3">
      <c r="B17" s="69"/>
      <c r="C17" s="69"/>
      <c r="K17" s="40"/>
    </row>
    <row r="18" spans="2:15" s="39" customFormat="1" ht="14.65" x14ac:dyDescent="0.3">
      <c r="B18" s="50" t="s">
        <v>0</v>
      </c>
      <c r="C18" s="50"/>
      <c r="D18" s="51"/>
      <c r="E18" s="51"/>
      <c r="F18" s="51"/>
      <c r="G18" s="51"/>
      <c r="H18" s="51"/>
      <c r="I18" s="51"/>
      <c r="J18" s="51"/>
      <c r="K18" s="52"/>
      <c r="L18" s="70"/>
    </row>
    <row r="19" spans="2:15" s="39" customFormat="1" ht="3" customHeight="1" x14ac:dyDescent="0.3">
      <c r="B19" s="53"/>
      <c r="C19" s="53"/>
      <c r="D19" s="53"/>
      <c r="E19" s="53"/>
      <c r="F19" s="53"/>
      <c r="G19" s="53"/>
      <c r="H19" s="53"/>
      <c r="I19" s="53"/>
      <c r="J19" s="53"/>
      <c r="K19" s="54"/>
    </row>
    <row r="20" spans="2:15" s="39" customFormat="1" ht="13.9" x14ac:dyDescent="0.3">
      <c r="B20" s="55" t="s">
        <v>9</v>
      </c>
      <c r="C20" s="55"/>
      <c r="D20" s="55"/>
      <c r="E20" s="55"/>
      <c r="F20" s="56" t="s">
        <v>11</v>
      </c>
      <c r="G20" s="57"/>
      <c r="H20" s="57" t="s">
        <v>14</v>
      </c>
      <c r="I20" s="57" t="s">
        <v>10</v>
      </c>
      <c r="J20" s="57" t="s">
        <v>69</v>
      </c>
      <c r="K20" s="56" t="s">
        <v>130</v>
      </c>
    </row>
    <row r="21" spans="2:15" s="39" customFormat="1" ht="3" customHeight="1" thickBot="1" x14ac:dyDescent="0.35">
      <c r="B21" s="53"/>
      <c r="C21" s="53"/>
      <c r="D21" s="53"/>
      <c r="E21" s="53"/>
      <c r="F21" s="53"/>
      <c r="G21" s="53"/>
      <c r="H21" s="53"/>
      <c r="I21" s="53"/>
      <c r="J21" s="53"/>
      <c r="K21" s="54"/>
    </row>
    <row r="22" spans="2:15" s="39" customFormat="1" ht="16.5" thickTop="1" thickBot="1" x14ac:dyDescent="0.35">
      <c r="B22" s="53" t="s">
        <v>119</v>
      </c>
      <c r="C22" s="53"/>
      <c r="D22" s="53"/>
      <c r="E22" s="53"/>
      <c r="F22" s="54"/>
      <c r="G22" s="53"/>
      <c r="H22" s="71" t="s">
        <v>116</v>
      </c>
      <c r="I22" s="59" t="s">
        <v>12</v>
      </c>
      <c r="J22" s="59" t="s">
        <v>18</v>
      </c>
      <c r="K22" s="163" t="s">
        <v>196</v>
      </c>
    </row>
    <row r="23" spans="2:15" s="39" customFormat="1" ht="3" customHeight="1" thickTop="1" x14ac:dyDescent="0.3">
      <c r="B23" s="53"/>
      <c r="C23" s="53"/>
      <c r="D23" s="53"/>
      <c r="E23" s="53"/>
      <c r="F23" s="54"/>
      <c r="G23" s="53"/>
      <c r="H23" s="59"/>
      <c r="I23" s="59"/>
      <c r="J23" s="59"/>
      <c r="K23" s="54"/>
    </row>
    <row r="24" spans="2:15" s="39" customFormat="1" x14ac:dyDescent="0.3">
      <c r="B24" s="53" t="s">
        <v>16</v>
      </c>
      <c r="C24" s="53"/>
      <c r="D24" s="53"/>
      <c r="E24" s="53"/>
      <c r="F24" s="54" t="s">
        <v>17</v>
      </c>
      <c r="G24" s="53"/>
      <c r="H24" s="59">
        <v>10000</v>
      </c>
      <c r="I24" s="59" t="s">
        <v>12</v>
      </c>
      <c r="J24" s="93" t="str">
        <f>IF(H24=10000, "D", "S")</f>
        <v>D</v>
      </c>
      <c r="K24" s="54"/>
      <c r="O24" s="72"/>
    </row>
    <row r="25" spans="2:15" s="39" customFormat="1" ht="3" customHeight="1" x14ac:dyDescent="0.3">
      <c r="B25" s="53"/>
      <c r="C25" s="53"/>
      <c r="D25" s="53"/>
      <c r="E25" s="53"/>
      <c r="F25" s="54"/>
      <c r="G25" s="53"/>
      <c r="H25" s="59"/>
      <c r="I25" s="59"/>
      <c r="J25" s="59"/>
      <c r="K25" s="54"/>
    </row>
    <row r="26" spans="2:15" s="39" customFormat="1" x14ac:dyDescent="0.3">
      <c r="B26" s="159" t="s">
        <v>2</v>
      </c>
      <c r="C26" s="159"/>
      <c r="D26" s="159"/>
      <c r="E26" s="159"/>
      <c r="F26" s="160" t="s">
        <v>194</v>
      </c>
      <c r="G26" s="159"/>
      <c r="H26" s="161">
        <v>1</v>
      </c>
      <c r="I26" s="161" t="s">
        <v>12</v>
      </c>
      <c r="J26" s="94" t="str">
        <f>IF(H26=1, "D", "S")</f>
        <v>D</v>
      </c>
      <c r="K26" s="160"/>
    </row>
    <row r="27" spans="2:15" s="39" customFormat="1" ht="3" customHeight="1" x14ac:dyDescent="0.3">
      <c r="B27" s="159"/>
      <c r="C27" s="159"/>
      <c r="D27" s="159"/>
      <c r="E27" s="159"/>
      <c r="F27" s="160"/>
      <c r="G27" s="159"/>
      <c r="H27" s="161"/>
      <c r="I27" s="161"/>
      <c r="J27" s="94"/>
      <c r="K27" s="160"/>
    </row>
    <row r="28" spans="2:15" s="39" customFormat="1" x14ac:dyDescent="0.3">
      <c r="B28" s="159" t="s">
        <v>182</v>
      </c>
      <c r="C28" s="159"/>
      <c r="D28" s="159"/>
      <c r="E28" s="159"/>
      <c r="F28" s="160" t="s">
        <v>195</v>
      </c>
      <c r="G28" s="159"/>
      <c r="H28" s="161">
        <v>0</v>
      </c>
      <c r="I28" s="161" t="s">
        <v>12</v>
      </c>
      <c r="J28" s="94" t="str">
        <f>IF(Fair=0, "D", "S")</f>
        <v>D</v>
      </c>
      <c r="K28" s="160"/>
    </row>
    <row r="29" spans="2:15" s="39" customFormat="1" ht="3" customHeight="1" thickBot="1" x14ac:dyDescent="0.35">
      <c r="B29" s="53"/>
      <c r="C29" s="53"/>
      <c r="D29" s="53"/>
      <c r="E29" s="53"/>
      <c r="F29" s="54"/>
      <c r="G29" s="53"/>
      <c r="H29" s="59"/>
      <c r="I29" s="59"/>
      <c r="J29" s="59"/>
      <c r="K29" s="54"/>
    </row>
    <row r="30" spans="2:15" s="39" customFormat="1" ht="25.5" thickTop="1" thickBot="1" x14ac:dyDescent="0.35">
      <c r="B30" s="73" t="s">
        <v>45</v>
      </c>
      <c r="C30" s="53"/>
      <c r="D30" s="71" t="s">
        <v>115</v>
      </c>
      <c r="E30" s="53"/>
      <c r="F30" s="92" t="str">
        <f>IF(D30='Pick-lists &amp; Defaults'!B23,"Cform_volume",IF(D30='Pick-lists &amp; Defaults'!B24,"Cform_weight",""))</f>
        <v/>
      </c>
      <c r="G30" s="53"/>
      <c r="H30" s="58"/>
      <c r="I30" s="93" t="str">
        <f>IF(F30="Cform_volume","g/l",IF(F30="Cform_weight","g/kg",""))</f>
        <v/>
      </c>
      <c r="J30" s="59" t="s">
        <v>13</v>
      </c>
      <c r="K30" s="74"/>
    </row>
    <row r="31" spans="2:15" s="39" customFormat="1" ht="3" customHeight="1" thickTop="1" thickBot="1" x14ac:dyDescent="0.35">
      <c r="B31" s="53"/>
      <c r="C31" s="53"/>
      <c r="D31" s="53"/>
      <c r="E31" s="53"/>
      <c r="F31" s="54"/>
      <c r="G31" s="53"/>
      <c r="H31" s="59"/>
      <c r="I31" s="59"/>
      <c r="J31" s="59"/>
      <c r="K31" s="54"/>
    </row>
    <row r="32" spans="2:15" s="39" customFormat="1" ht="32.25" thickTop="1" thickBot="1" x14ac:dyDescent="0.35">
      <c r="B32" s="53" t="s">
        <v>30</v>
      </c>
      <c r="C32" s="53"/>
      <c r="D32" s="71" t="s">
        <v>117</v>
      </c>
      <c r="E32" s="53"/>
      <c r="F32" s="92" t="str">
        <f>IF(D32='Pick-lists &amp; Defaults'!B28,"Vform_inh",IF(D32='Pick-lists &amp; Defaults'!B29,"Qform_inh",IF(D32='Pick-lists &amp; Defaults'!B30,"Vform_appl",IF(D32='Pick-lists &amp; Defaults'!B31,"Qform_appl",""))))</f>
        <v/>
      </c>
      <c r="G32" s="53"/>
      <c r="H32" s="91" t="str">
        <f>IF(OR(TypeOfEndProduct='Pick-lists &amp; Defaults'!B6,D32='Pick-lists &amp; Defaults'!B27),"??",IF(OR(F32="Vform_appl",F32="Qform_appl"),INDEX('Pick-lists &amp; Defaults'!D6:D19,MATCH('PT1-private use-avrg consumpt'!TypeOfEndProduct,Product,0)),IF(OR(F32="Vform_inh",F32="Qform_inh"),INDEX('Pick-lists &amp; Defaults'!C6:C19,MATCH('PT1-private use-avrg consumpt'!TypeOfEndProduct,Product,0)),"")))</f>
        <v>??</v>
      </c>
      <c r="I32" s="93" t="str">
        <f>IF(F32="Vform_inh","ml/d",IF(F32="Qform_inh","g/d",IF(F32="Vform_appl","ml",IF(F32="Qform_appl","g",""))))</f>
        <v/>
      </c>
      <c r="J32" s="59" t="s">
        <v>18</v>
      </c>
      <c r="K32" s="160" t="s">
        <v>196</v>
      </c>
    </row>
    <row r="33" spans="2:17" s="39" customFormat="1" ht="27.75" customHeight="1" thickTop="1" x14ac:dyDescent="0.3">
      <c r="B33" s="53"/>
      <c r="C33" s="53"/>
      <c r="D33" s="53"/>
      <c r="E33" s="53"/>
      <c r="F33" s="54"/>
      <c r="G33" s="53"/>
      <c r="H33" s="58"/>
      <c r="I33" s="93" t="str">
        <f>I32</f>
        <v/>
      </c>
      <c r="J33" s="59" t="s">
        <v>13</v>
      </c>
      <c r="K33" s="163" t="s">
        <v>197</v>
      </c>
    </row>
    <row r="34" spans="2:17" s="39" customFormat="1" ht="3" customHeight="1" x14ac:dyDescent="0.3">
      <c r="B34" s="53"/>
      <c r="C34" s="53"/>
      <c r="D34" s="53"/>
      <c r="E34" s="53"/>
      <c r="F34" s="54"/>
      <c r="G34" s="53"/>
      <c r="H34" s="59"/>
      <c r="I34" s="59"/>
      <c r="J34" s="59"/>
      <c r="K34" s="160"/>
    </row>
    <row r="35" spans="2:17" s="39" customFormat="1" ht="13.9" x14ac:dyDescent="0.3">
      <c r="B35" s="53" t="s">
        <v>23</v>
      </c>
      <c r="C35" s="53"/>
      <c r="D35" s="53"/>
      <c r="E35" s="53"/>
      <c r="F35" s="54" t="s">
        <v>24</v>
      </c>
      <c r="G35" s="53"/>
      <c r="H35" s="91" t="str">
        <f>IF(OR(D32='Pick-lists &amp; Defaults'!B28,D32='Pick-lists &amp; Defaults'!B29),"Nappl value not needed",INDEX('Pick-lists &amp; Defaults'!E6:E19,MATCH(TypeOfEndProduct,Product,0)))</f>
        <v>??</v>
      </c>
      <c r="I35" s="59" t="s">
        <v>80</v>
      </c>
      <c r="J35" s="59" t="s">
        <v>18</v>
      </c>
      <c r="K35" s="160" t="s">
        <v>196</v>
      </c>
      <c r="N35" s="75"/>
      <c r="O35" s="75"/>
      <c r="P35" s="75"/>
      <c r="Q35" s="75"/>
    </row>
    <row r="36" spans="2:17" s="39" customFormat="1" ht="24.75" x14ac:dyDescent="0.3">
      <c r="B36" s="53"/>
      <c r="C36" s="53"/>
      <c r="D36" s="53"/>
      <c r="E36" s="53"/>
      <c r="F36" s="54"/>
      <c r="G36" s="53"/>
      <c r="H36" s="58"/>
      <c r="I36" s="59" t="s">
        <v>80</v>
      </c>
      <c r="J36" s="59" t="s">
        <v>13</v>
      </c>
      <c r="K36" s="163" t="s">
        <v>197</v>
      </c>
      <c r="N36" s="75"/>
      <c r="O36" s="75"/>
      <c r="P36" s="75"/>
      <c r="Q36" s="75"/>
    </row>
    <row r="37" spans="2:17" s="39" customFormat="1" x14ac:dyDescent="0.3">
      <c r="B37" s="53"/>
      <c r="C37" s="53"/>
      <c r="D37" s="53"/>
      <c r="E37" s="53"/>
      <c r="F37" s="54"/>
      <c r="G37" s="53"/>
      <c r="H37" s="59"/>
      <c r="I37" s="59"/>
      <c r="J37" s="59"/>
      <c r="K37" s="160"/>
      <c r="N37" s="75"/>
      <c r="O37" s="75"/>
      <c r="P37" s="75"/>
      <c r="Q37" s="75"/>
    </row>
    <row r="38" spans="2:17" s="39" customFormat="1" x14ac:dyDescent="0.3">
      <c r="B38" s="53" t="s">
        <v>34</v>
      </c>
      <c r="C38" s="53"/>
      <c r="D38" s="53"/>
      <c r="E38" s="53"/>
      <c r="F38" s="54" t="s">
        <v>25</v>
      </c>
      <c r="G38" s="53"/>
      <c r="H38" s="91" t="str">
        <f>INDEX('Pick-lists &amp; Defaults'!F6:F19, MATCH(TypeOfEndProduct,Product,0))</f>
        <v>??</v>
      </c>
      <c r="I38" s="59" t="s">
        <v>12</v>
      </c>
      <c r="J38" s="93" t="str">
        <f>IF(OR(Finh=0.1, Finh=0.2, Finh=0.8, Finh=0.1, Finh=0.05, Finh=0.5, Finh="??"), "P", "S")</f>
        <v>P</v>
      </c>
      <c r="K38" s="160" t="s">
        <v>196</v>
      </c>
      <c r="N38" s="75"/>
      <c r="O38" s="75"/>
      <c r="P38" s="75"/>
      <c r="Q38" s="75"/>
    </row>
    <row r="39" spans="2:17" s="39" customFormat="1" ht="3" customHeight="1" x14ac:dyDescent="0.3">
      <c r="B39" s="53"/>
      <c r="C39" s="53"/>
      <c r="D39" s="53"/>
      <c r="E39" s="53"/>
      <c r="F39" s="54"/>
      <c r="G39" s="53"/>
      <c r="H39" s="59"/>
      <c r="I39" s="59"/>
      <c r="J39" s="59"/>
      <c r="K39" s="160"/>
      <c r="N39" s="75"/>
      <c r="O39" s="75"/>
      <c r="P39" s="75"/>
      <c r="Q39" s="75"/>
    </row>
    <row r="40" spans="2:17" s="39" customFormat="1" x14ac:dyDescent="0.3">
      <c r="B40" s="53" t="s">
        <v>26</v>
      </c>
      <c r="C40" s="53"/>
      <c r="D40" s="53"/>
      <c r="E40" s="53"/>
      <c r="F40" s="54" t="s">
        <v>27</v>
      </c>
      <c r="G40" s="53"/>
      <c r="H40" s="59">
        <v>0.5</v>
      </c>
      <c r="I40" s="59" t="s">
        <v>12</v>
      </c>
      <c r="J40" s="93" t="str">
        <f>IF(Fpenetr=0.5, "D", "S")</f>
        <v>D</v>
      </c>
      <c r="K40" s="54"/>
      <c r="N40" s="75"/>
      <c r="O40" s="75"/>
      <c r="P40" s="75"/>
      <c r="Q40" s="75"/>
    </row>
    <row r="41" spans="2:17" s="39" customFormat="1" ht="3" customHeight="1" x14ac:dyDescent="0.3">
      <c r="B41" s="53"/>
      <c r="C41" s="53"/>
      <c r="D41" s="53"/>
      <c r="E41" s="53"/>
      <c r="F41" s="54"/>
      <c r="G41" s="53"/>
      <c r="H41" s="59"/>
      <c r="I41" s="59"/>
      <c r="J41" s="59"/>
      <c r="K41" s="54"/>
      <c r="N41" s="75"/>
      <c r="O41" s="75"/>
      <c r="P41" s="75"/>
      <c r="Q41" s="75"/>
    </row>
    <row r="42" spans="2:17" s="39" customFormat="1" ht="13.9" x14ac:dyDescent="0.3">
      <c r="B42" s="53" t="s">
        <v>28</v>
      </c>
      <c r="C42" s="53"/>
      <c r="D42" s="53"/>
      <c r="E42" s="53"/>
      <c r="F42" s="54" t="s">
        <v>29</v>
      </c>
      <c r="G42" s="53"/>
      <c r="H42" s="59">
        <v>1000</v>
      </c>
      <c r="I42" s="59" t="s">
        <v>81</v>
      </c>
      <c r="J42" s="93" t="str">
        <f>IF(H42=1000, "D", "S")</f>
        <v>D</v>
      </c>
      <c r="K42" s="54"/>
      <c r="N42" s="75"/>
      <c r="O42" s="75"/>
      <c r="P42" s="75"/>
      <c r="Q42" s="75"/>
    </row>
    <row r="43" spans="2:17" s="39" customFormat="1" x14ac:dyDescent="0.3">
      <c r="B43" s="53"/>
      <c r="C43" s="53"/>
      <c r="D43" s="53"/>
      <c r="E43" s="53"/>
      <c r="F43" s="53"/>
      <c r="G43" s="53"/>
      <c r="H43" s="53"/>
      <c r="I43" s="53"/>
      <c r="J43" s="53"/>
      <c r="K43" s="54"/>
      <c r="N43" s="75"/>
      <c r="O43" s="75"/>
      <c r="P43" s="75"/>
      <c r="Q43" s="75"/>
    </row>
    <row r="44" spans="2:17" s="39" customFormat="1" ht="14.65" x14ac:dyDescent="0.3">
      <c r="B44" s="50" t="s">
        <v>4</v>
      </c>
      <c r="C44" s="50"/>
      <c r="D44" s="51"/>
      <c r="E44" s="51"/>
      <c r="F44" s="51"/>
      <c r="G44" s="51"/>
      <c r="H44" s="51"/>
      <c r="I44" s="51"/>
      <c r="J44" s="51"/>
      <c r="K44" s="52"/>
      <c r="L44" s="70"/>
      <c r="N44" s="75"/>
      <c r="O44" s="75"/>
      <c r="P44" s="75"/>
      <c r="Q44" s="75"/>
    </row>
    <row r="45" spans="2:17" s="39" customFormat="1" ht="3" customHeight="1" x14ac:dyDescent="0.3">
      <c r="B45" s="53"/>
      <c r="C45" s="53"/>
      <c r="D45" s="53"/>
      <c r="E45" s="53"/>
      <c r="F45" s="53"/>
      <c r="G45" s="53"/>
      <c r="H45" s="53"/>
      <c r="I45" s="53"/>
      <c r="J45" s="53"/>
      <c r="K45" s="54"/>
      <c r="N45" s="75"/>
      <c r="O45" s="75"/>
      <c r="P45" s="75"/>
      <c r="Q45" s="75"/>
    </row>
    <row r="46" spans="2:17" s="39" customFormat="1" ht="13.9" x14ac:dyDescent="0.3">
      <c r="B46" s="55" t="s">
        <v>9</v>
      </c>
      <c r="C46" s="55"/>
      <c r="D46" s="55"/>
      <c r="E46" s="55"/>
      <c r="F46" s="56" t="s">
        <v>11</v>
      </c>
      <c r="G46" s="57"/>
      <c r="H46" s="57" t="s">
        <v>14</v>
      </c>
      <c r="I46" s="57" t="s">
        <v>10</v>
      </c>
      <c r="J46" s="57" t="s">
        <v>69</v>
      </c>
      <c r="K46" s="56" t="s">
        <v>130</v>
      </c>
      <c r="N46" s="75"/>
      <c r="O46" s="75"/>
      <c r="P46" s="75"/>
      <c r="Q46" s="75"/>
    </row>
    <row r="47" spans="2:17" s="39" customFormat="1" ht="3" customHeight="1" x14ac:dyDescent="0.3">
      <c r="B47" s="55"/>
      <c r="C47" s="55"/>
      <c r="D47" s="55"/>
      <c r="E47" s="55"/>
      <c r="F47" s="56"/>
      <c r="G47" s="57"/>
      <c r="H47" s="57"/>
      <c r="I47" s="57"/>
      <c r="J47" s="57"/>
      <c r="K47" s="56"/>
      <c r="N47" s="75"/>
      <c r="O47" s="75"/>
      <c r="P47" s="75"/>
      <c r="Q47" s="75"/>
    </row>
    <row r="48" spans="2:17" s="39" customFormat="1" x14ac:dyDescent="0.3">
      <c r="B48" s="76" t="s">
        <v>183</v>
      </c>
      <c r="C48" s="76"/>
      <c r="D48" s="76"/>
      <c r="E48" s="53"/>
      <c r="F48" s="53"/>
      <c r="G48" s="53"/>
      <c r="H48" s="53"/>
      <c r="I48" s="53"/>
      <c r="J48" s="53"/>
      <c r="K48" s="54"/>
      <c r="N48" s="75"/>
      <c r="O48" s="75"/>
      <c r="P48" s="75"/>
      <c r="Q48" s="75"/>
    </row>
    <row r="49" spans="2:17" s="39" customFormat="1" ht="3" customHeight="1" x14ac:dyDescent="0.3">
      <c r="B49" s="53"/>
      <c r="C49" s="53"/>
      <c r="D49" s="53"/>
      <c r="E49" s="53"/>
      <c r="F49" s="53"/>
      <c r="G49" s="53"/>
      <c r="H49" s="53"/>
      <c r="I49" s="53"/>
      <c r="J49" s="53"/>
      <c r="K49" s="54"/>
      <c r="N49" s="75"/>
      <c r="O49" s="75"/>
      <c r="P49" s="75"/>
      <c r="Q49" s="75"/>
    </row>
    <row r="50" spans="2:17" s="39" customFormat="1" ht="13.9" x14ac:dyDescent="0.3">
      <c r="B50" s="53"/>
      <c r="C50" s="53"/>
      <c r="D50" s="77" t="s">
        <v>134</v>
      </c>
      <c r="E50" s="53"/>
      <c r="F50" s="53" t="s">
        <v>54</v>
      </c>
      <c r="G50" s="53"/>
      <c r="H50" s="65" t="str">
        <f>IF(OR(TypeOfEndProduct="Select type of end-product",consumption_default="Introduce value below",Nappl_default="Introduce value below",Nappl_default="Nappl value not needed",a_i=""),"??",Nlocal*Fwater*IF(OR(F32="Vform_appl",F32="Qform_appl"),Nappl_default*Finh,1)*Fpenetr*consumption_default*a_i*0.000001*(IF(AND(F30="Cform_weight",OR(F32="Vform_appl",F32="Vform_inh")),RHOform*0.001,IF(AND(F30="Cform_volume",OR(F32="Qform_appl",F32="Qform_inh")),1000/RHOform,1))))</f>
        <v>??</v>
      </c>
      <c r="I50" s="59" t="s">
        <v>76</v>
      </c>
      <c r="J50" s="59" t="s">
        <v>15</v>
      </c>
      <c r="K50" s="78" t="s">
        <v>46</v>
      </c>
      <c r="N50" s="75"/>
      <c r="O50" s="75"/>
      <c r="P50" s="75"/>
      <c r="Q50" s="75"/>
    </row>
    <row r="51" spans="2:17" s="39" customFormat="1" ht="13.9" x14ac:dyDescent="0.3">
      <c r="B51" s="53"/>
      <c r="C51" s="53"/>
      <c r="D51" s="77" t="s">
        <v>135</v>
      </c>
      <c r="E51" s="53"/>
      <c r="F51" s="53" t="s">
        <v>54</v>
      </c>
      <c r="G51" s="53"/>
      <c r="H51" s="65" t="str">
        <f>IF(OR(TypeOfEndProduct="Select type of end-product",a_i="",consumption_set="",AND(Nappl_set="",Nappl_default="Introduce value below")),"??",Nlocal*Fwater*IF(OR(F32="Vform_appl",F32="Qform_appl"),Nappl_set*Finh,1)*Fpenetr*consumption_set*a_i*0.000001*(IF(AND(F30="Cform_weight",OR(F32="Vform_appl",F32="Vform_inh")),RHOform*0.001,IF(AND(F30="Cform_volume",OR(F32="Qform_appl",F32="Qform_inh")),1000/RHOform,1))))</f>
        <v>??</v>
      </c>
      <c r="I51" s="59" t="s">
        <v>76</v>
      </c>
      <c r="J51" s="59" t="s">
        <v>15</v>
      </c>
      <c r="K51" s="78" t="s">
        <v>46</v>
      </c>
      <c r="N51" s="75"/>
      <c r="O51" s="75"/>
      <c r="P51" s="75"/>
      <c r="Q51" s="75"/>
    </row>
    <row r="52" spans="2:17" s="39" customFormat="1" x14ac:dyDescent="0.3">
      <c r="B52" s="53"/>
      <c r="C52" s="53"/>
      <c r="D52" s="77"/>
      <c r="E52" s="53"/>
      <c r="F52" s="53"/>
      <c r="G52" s="53"/>
      <c r="H52" s="53"/>
      <c r="I52" s="59"/>
      <c r="J52" s="59"/>
      <c r="K52" s="78"/>
      <c r="N52" s="75"/>
      <c r="O52" s="75"/>
      <c r="P52" s="75"/>
      <c r="Q52" s="75"/>
    </row>
    <row r="53" spans="2:17" s="39" customFormat="1" x14ac:dyDescent="0.3">
      <c r="B53" s="76" t="s">
        <v>184</v>
      </c>
      <c r="C53" s="76"/>
      <c r="D53" s="76"/>
      <c r="E53" s="53"/>
      <c r="F53" s="53"/>
      <c r="G53" s="53"/>
      <c r="H53" s="53"/>
      <c r="I53" s="53"/>
      <c r="J53" s="53"/>
      <c r="K53" s="54"/>
      <c r="N53" s="75"/>
      <c r="O53" s="75"/>
      <c r="P53" s="75"/>
      <c r="Q53" s="75"/>
    </row>
    <row r="54" spans="2:17" s="39" customFormat="1" ht="3" customHeight="1" x14ac:dyDescent="0.3">
      <c r="B54" s="53"/>
      <c r="C54" s="53"/>
      <c r="D54" s="53"/>
      <c r="E54" s="53"/>
      <c r="F54" s="53"/>
      <c r="G54" s="53"/>
      <c r="H54" s="53"/>
      <c r="I54" s="53"/>
      <c r="J54" s="53"/>
      <c r="K54" s="54"/>
      <c r="N54" s="75"/>
      <c r="O54" s="75"/>
      <c r="P54" s="75"/>
      <c r="Q54" s="75"/>
    </row>
    <row r="55" spans="2:17" s="39" customFormat="1" ht="13.9" x14ac:dyDescent="0.3">
      <c r="B55" s="53"/>
      <c r="C55" s="53"/>
      <c r="D55" s="77" t="s">
        <v>134</v>
      </c>
      <c r="E55" s="53"/>
      <c r="F55" s="53" t="s">
        <v>185</v>
      </c>
      <c r="G55" s="53"/>
      <c r="H55" s="65" t="str">
        <f>IF(OR(TypeOfEndProduct="Select type of end-product",consumption_default="Introduce value below",Nappl_default="Introduce value below",Nappl_default="Nappl value not needed",a_i=""),"??",Nlocal*Fair*IF(OR(F32="Vform_appl",F32="Qform_appl"),Nappl_default*Finh,1)*Fpenetr*consumption_default*a_i*0.000001*(IF(AND(F30="Cform_weight",OR(F32="Vform_appl",F32="Vform_inh")),RHOform*0.001,IF(AND(F30="Cform_volume",OR(F32="Qform_appl",F32="Qform_inh")),1000/RHOform,1))))</f>
        <v>??</v>
      </c>
      <c r="I55" s="59" t="s">
        <v>76</v>
      </c>
      <c r="J55" s="59" t="s">
        <v>15</v>
      </c>
      <c r="K55" s="78" t="s">
        <v>186</v>
      </c>
      <c r="N55" s="75"/>
      <c r="O55" s="75"/>
      <c r="P55" s="75"/>
      <c r="Q55" s="75"/>
    </row>
    <row r="56" spans="2:17" s="39" customFormat="1" ht="13.9" x14ac:dyDescent="0.3">
      <c r="B56" s="53"/>
      <c r="C56" s="53"/>
      <c r="D56" s="77" t="s">
        <v>135</v>
      </c>
      <c r="E56" s="53"/>
      <c r="F56" s="53" t="s">
        <v>185</v>
      </c>
      <c r="G56" s="53"/>
      <c r="H56" s="65" t="str">
        <f>IF(OR(TypeOfEndProduct="Select type of end-product",a_i="",consumption_set="",AND(Nappl_set="",Nappl_default="Introduce value below")),"??",Nlocal*Fair*IF(OR(F32="Vform_appl",F32="Qform_appl"),Nappl_set*Finh,1)*Fpenetr*consumption_set*a_i*0.000001*(IF(AND(F30="Cform_weight",OR(F32="Vform_appl",F32="Vform_inh")),RHOform*0.001,IF(AND(F30="Cform_volume",OR(F32="Qform_appl",F32="Qform_inh")),1000/RHOform,1))))</f>
        <v>??</v>
      </c>
      <c r="I56" s="59" t="s">
        <v>76</v>
      </c>
      <c r="J56" s="59" t="s">
        <v>15</v>
      </c>
      <c r="K56" s="78" t="s">
        <v>186</v>
      </c>
      <c r="N56" s="75"/>
      <c r="O56" s="75"/>
      <c r="P56" s="75"/>
      <c r="Q56" s="75"/>
    </row>
    <row r="57" spans="2:17" s="39" customFormat="1" x14ac:dyDescent="0.3">
      <c r="B57" s="53"/>
      <c r="C57" s="53"/>
      <c r="D57" s="77"/>
      <c r="E57" s="53"/>
      <c r="F57" s="53"/>
      <c r="G57" s="53"/>
      <c r="H57" s="53"/>
      <c r="I57" s="59"/>
      <c r="J57" s="59"/>
      <c r="K57" s="78"/>
      <c r="N57" s="75"/>
      <c r="O57" s="75"/>
      <c r="P57" s="75"/>
      <c r="Q57" s="75"/>
    </row>
    <row r="58" spans="2:17" s="39" customFormat="1" x14ac:dyDescent="0.3">
      <c r="B58" s="63" t="s">
        <v>70</v>
      </c>
      <c r="C58" s="63"/>
      <c r="K58" s="40"/>
    </row>
    <row r="59" spans="2:17" s="39" customFormat="1" x14ac:dyDescent="0.3">
      <c r="B59" s="63"/>
      <c r="C59" s="63"/>
      <c r="K59" s="40"/>
    </row>
    <row r="60" spans="2:17" s="39" customFormat="1" x14ac:dyDescent="0.3">
      <c r="B60" s="79"/>
      <c r="C60" s="80"/>
      <c r="D60" s="80"/>
      <c r="E60" s="80"/>
      <c r="F60" s="80"/>
      <c r="G60" s="80"/>
      <c r="H60" s="81"/>
      <c r="K60" s="40"/>
    </row>
    <row r="61" spans="2:17" s="39" customFormat="1" ht="13.5" x14ac:dyDescent="0.3">
      <c r="B61" s="82" t="s">
        <v>63</v>
      </c>
      <c r="C61" s="41"/>
      <c r="D61" s="41"/>
      <c r="E61" s="41"/>
      <c r="F61" s="41"/>
      <c r="G61" s="41"/>
      <c r="H61" s="83"/>
      <c r="K61" s="40"/>
    </row>
    <row r="62" spans="2:17" s="39" customFormat="1" ht="13.5" x14ac:dyDescent="0.3">
      <c r="B62" s="84"/>
      <c r="C62" s="41"/>
      <c r="D62" s="41"/>
      <c r="E62" s="41"/>
      <c r="F62" s="41"/>
      <c r="G62" s="41"/>
      <c r="H62" s="85"/>
      <c r="K62" s="40"/>
    </row>
    <row r="63" spans="2:17" s="39" customFormat="1" ht="20.100000000000001" customHeight="1" x14ac:dyDescent="0.3">
      <c r="B63" s="86" t="s">
        <v>56</v>
      </c>
      <c r="C63" s="41"/>
      <c r="D63" s="41"/>
      <c r="E63" s="41"/>
      <c r="F63" s="87"/>
      <c r="G63" s="41"/>
      <c r="H63" s="83"/>
      <c r="K63" s="40"/>
    </row>
    <row r="64" spans="2:17" s="39" customFormat="1" ht="20.100000000000001" customHeight="1" x14ac:dyDescent="0.3">
      <c r="B64" s="86" t="s">
        <v>57</v>
      </c>
      <c r="C64" s="41"/>
      <c r="D64" s="41"/>
      <c r="E64" s="41"/>
      <c r="F64" s="41"/>
      <c r="G64" s="41"/>
      <c r="H64" s="83"/>
      <c r="K64" s="40"/>
    </row>
    <row r="65" spans="2:11" s="39" customFormat="1" ht="20.100000000000001" customHeight="1" x14ac:dyDescent="0.3">
      <c r="B65" s="86" t="s">
        <v>58</v>
      </c>
      <c r="C65" s="41"/>
      <c r="D65" s="41"/>
      <c r="E65" s="41"/>
      <c r="F65" s="41"/>
      <c r="G65" s="41"/>
      <c r="H65" s="83"/>
      <c r="K65" s="40"/>
    </row>
    <row r="66" spans="2:11" s="39" customFormat="1" ht="20.100000000000001" customHeight="1" x14ac:dyDescent="0.3">
      <c r="B66" s="86" t="s">
        <v>59</v>
      </c>
      <c r="C66" s="41"/>
      <c r="D66" s="41"/>
      <c r="E66" s="41"/>
      <c r="F66" s="41"/>
      <c r="G66" s="41"/>
      <c r="H66" s="83"/>
      <c r="K66" s="40"/>
    </row>
    <row r="67" spans="2:11" s="39" customFormat="1" ht="20.100000000000001" customHeight="1" x14ac:dyDescent="0.3">
      <c r="B67" s="86" t="s">
        <v>133</v>
      </c>
      <c r="C67" s="41"/>
      <c r="D67" s="41"/>
      <c r="E67" s="41"/>
      <c r="F67" s="41"/>
      <c r="G67" s="41"/>
      <c r="H67" s="83"/>
      <c r="K67" s="40"/>
    </row>
    <row r="68" spans="2:11" s="39" customFormat="1" ht="20.100000000000001" customHeight="1" x14ac:dyDescent="0.3">
      <c r="B68" s="86" t="s">
        <v>60</v>
      </c>
      <c r="C68" s="41"/>
      <c r="D68" s="41"/>
      <c r="E68" s="41"/>
      <c r="F68" s="41"/>
      <c r="G68" s="41"/>
      <c r="H68" s="83"/>
      <c r="K68" s="40"/>
    </row>
    <row r="69" spans="2:11" s="39" customFormat="1" ht="20.100000000000001" customHeight="1" x14ac:dyDescent="0.3">
      <c r="B69" s="86" t="s">
        <v>62</v>
      </c>
      <c r="C69" s="41"/>
      <c r="D69" s="41"/>
      <c r="E69" s="41"/>
      <c r="F69" s="41"/>
      <c r="G69" s="41"/>
      <c r="H69" s="83"/>
      <c r="K69" s="40"/>
    </row>
    <row r="70" spans="2:11" s="39" customFormat="1" ht="20.100000000000001" customHeight="1" x14ac:dyDescent="0.3">
      <c r="B70" s="86" t="s">
        <v>61</v>
      </c>
      <c r="C70" s="41"/>
      <c r="D70" s="41"/>
      <c r="E70" s="41"/>
      <c r="F70" s="41"/>
      <c r="G70" s="41"/>
      <c r="H70" s="83"/>
      <c r="K70" s="40"/>
    </row>
    <row r="71" spans="2:11" s="39" customFormat="1" x14ac:dyDescent="0.3">
      <c r="B71" s="88"/>
      <c r="C71" s="89"/>
      <c r="D71" s="89"/>
      <c r="E71" s="89"/>
      <c r="F71" s="89"/>
      <c r="G71" s="89"/>
      <c r="H71" s="90"/>
      <c r="K71" s="40"/>
    </row>
    <row r="72" spans="2:11" s="39" customFormat="1" x14ac:dyDescent="0.3">
      <c r="K72" s="40"/>
    </row>
    <row r="73" spans="2:11" s="39" customFormat="1" x14ac:dyDescent="0.3">
      <c r="B73" s="164"/>
      <c r="C73" s="165"/>
      <c r="D73" s="165"/>
      <c r="E73" s="165"/>
      <c r="F73" s="165"/>
      <c r="G73" s="165"/>
      <c r="H73" s="166"/>
      <c r="K73" s="40"/>
    </row>
    <row r="74" spans="2:11" s="39" customFormat="1" ht="13.5" x14ac:dyDescent="0.3">
      <c r="B74" s="82" t="s">
        <v>206</v>
      </c>
      <c r="C74" s="167"/>
      <c r="D74" s="82"/>
      <c r="E74" s="167"/>
      <c r="F74" s="167"/>
      <c r="G74" s="167"/>
      <c r="H74" s="168"/>
      <c r="K74" s="40"/>
    </row>
    <row r="75" spans="2:11" s="39" customFormat="1" ht="13.5" x14ac:dyDescent="0.3">
      <c r="B75" s="169"/>
      <c r="C75" s="167"/>
      <c r="D75" s="167"/>
      <c r="E75" s="167"/>
      <c r="F75" s="167"/>
      <c r="G75" s="167"/>
      <c r="H75" s="168"/>
      <c r="K75" s="40"/>
    </row>
    <row r="76" spans="2:11" s="39" customFormat="1" ht="20.100000000000001" customHeight="1" x14ac:dyDescent="0.3">
      <c r="B76" s="170" t="s">
        <v>198</v>
      </c>
      <c r="C76" s="167"/>
      <c r="D76" s="167"/>
      <c r="E76" s="167"/>
      <c r="F76" s="171"/>
      <c r="G76" s="167"/>
      <c r="H76" s="168"/>
      <c r="K76" s="40"/>
    </row>
    <row r="77" spans="2:11" s="39" customFormat="1" ht="20.100000000000001" customHeight="1" x14ac:dyDescent="0.3">
      <c r="B77" s="170" t="s">
        <v>199</v>
      </c>
      <c r="C77" s="167"/>
      <c r="D77" s="167"/>
      <c r="E77" s="167"/>
      <c r="F77" s="167"/>
      <c r="G77" s="167"/>
      <c r="H77" s="168"/>
      <c r="K77" s="40"/>
    </row>
    <row r="78" spans="2:11" s="39" customFormat="1" ht="20.100000000000001" customHeight="1" x14ac:dyDescent="0.3">
      <c r="B78" s="170" t="s">
        <v>200</v>
      </c>
      <c r="C78" s="167"/>
      <c r="D78" s="167"/>
      <c r="E78" s="167"/>
      <c r="F78" s="167"/>
      <c r="G78" s="167"/>
      <c r="H78" s="168"/>
      <c r="K78" s="40"/>
    </row>
    <row r="79" spans="2:11" s="39" customFormat="1" ht="20.100000000000001" customHeight="1" x14ac:dyDescent="0.3">
      <c r="B79" s="170" t="s">
        <v>201</v>
      </c>
      <c r="C79" s="167"/>
      <c r="D79" s="167"/>
      <c r="E79" s="167"/>
      <c r="F79" s="167"/>
      <c r="G79" s="167"/>
      <c r="H79" s="168"/>
      <c r="K79" s="40"/>
    </row>
    <row r="80" spans="2:11" s="39" customFormat="1" ht="20.100000000000001" customHeight="1" x14ac:dyDescent="0.3">
      <c r="B80" s="170" t="s">
        <v>202</v>
      </c>
      <c r="C80" s="167"/>
      <c r="D80" s="167"/>
      <c r="E80" s="167"/>
      <c r="F80" s="167"/>
      <c r="G80" s="167"/>
      <c r="H80" s="168"/>
      <c r="K80" s="40"/>
    </row>
    <row r="81" spans="2:11" s="39" customFormat="1" ht="20.100000000000001" customHeight="1" x14ac:dyDescent="0.3">
      <c r="B81" s="170" t="s">
        <v>203</v>
      </c>
      <c r="C81" s="167"/>
      <c r="D81" s="167"/>
      <c r="E81" s="167"/>
      <c r="F81" s="167"/>
      <c r="G81" s="167"/>
      <c r="H81" s="168"/>
      <c r="K81" s="40"/>
    </row>
    <row r="82" spans="2:11" s="39" customFormat="1" ht="20.100000000000001" customHeight="1" x14ac:dyDescent="0.3">
      <c r="B82" s="170" t="s">
        <v>204</v>
      </c>
      <c r="C82" s="167"/>
      <c r="D82" s="167"/>
      <c r="E82" s="167"/>
      <c r="F82" s="167"/>
      <c r="G82" s="167"/>
      <c r="H82" s="168"/>
      <c r="K82" s="40"/>
    </row>
    <row r="83" spans="2:11" s="39" customFormat="1" ht="20.100000000000001" customHeight="1" x14ac:dyDescent="0.3">
      <c r="B83" s="170" t="s">
        <v>205</v>
      </c>
      <c r="C83" s="167"/>
      <c r="D83" s="167"/>
      <c r="E83" s="167"/>
      <c r="F83" s="167"/>
      <c r="G83" s="167"/>
      <c r="H83" s="168"/>
      <c r="K83" s="40"/>
    </row>
    <row r="84" spans="2:11" s="39" customFormat="1" x14ac:dyDescent="0.3">
      <c r="B84" s="172"/>
      <c r="C84" s="173"/>
      <c r="D84" s="173"/>
      <c r="E84" s="173"/>
      <c r="F84" s="173"/>
      <c r="G84" s="173"/>
      <c r="H84" s="174"/>
      <c r="K84" s="40"/>
    </row>
    <row r="85" spans="2:11" s="39" customFormat="1" x14ac:dyDescent="0.3">
      <c r="K85" s="40"/>
    </row>
    <row r="86" spans="2:11" s="39" customFormat="1" x14ac:dyDescent="0.3">
      <c r="K86" s="40"/>
    </row>
    <row r="87" spans="2:11" s="39" customFormat="1" x14ac:dyDescent="0.3">
      <c r="K87" s="40"/>
    </row>
    <row r="88" spans="2:11" s="39" customFormat="1" x14ac:dyDescent="0.3">
      <c r="K88" s="40"/>
    </row>
    <row r="89" spans="2:11" s="39" customFormat="1" x14ac:dyDescent="0.3">
      <c r="K89" s="40"/>
    </row>
    <row r="90" spans="2:11" s="39" customFormat="1" x14ac:dyDescent="0.3">
      <c r="K90" s="40"/>
    </row>
    <row r="91" spans="2:11" s="39" customFormat="1" x14ac:dyDescent="0.3">
      <c r="K91" s="40"/>
    </row>
    <row r="92" spans="2:11" s="39" customFormat="1" x14ac:dyDescent="0.3">
      <c r="K92" s="40"/>
    </row>
    <row r="93" spans="2:11" s="39" customFormat="1" x14ac:dyDescent="0.3">
      <c r="K93" s="40"/>
    </row>
    <row r="94" spans="2:11" s="39" customFormat="1" x14ac:dyDescent="0.3">
      <c r="K94" s="40"/>
    </row>
    <row r="95" spans="2:11" s="39" customFormat="1" x14ac:dyDescent="0.3">
      <c r="K95" s="40"/>
    </row>
    <row r="96" spans="2:11" s="39" customFormat="1" x14ac:dyDescent="0.3">
      <c r="K96" s="40"/>
    </row>
    <row r="97" spans="11:11" s="39" customFormat="1" x14ac:dyDescent="0.3">
      <c r="K97" s="40"/>
    </row>
    <row r="98" spans="11:11" s="39" customFormat="1" x14ac:dyDescent="0.3">
      <c r="K98" s="40"/>
    </row>
    <row r="99" spans="11:11" s="39" customFormat="1" x14ac:dyDescent="0.3">
      <c r="K99" s="40"/>
    </row>
    <row r="100" spans="11:11" s="39" customFormat="1" x14ac:dyDescent="0.3">
      <c r="K100" s="40"/>
    </row>
    <row r="101" spans="11:11" s="39" customFormat="1" x14ac:dyDescent="0.3">
      <c r="K101" s="40"/>
    </row>
    <row r="102" spans="11:11" s="39" customFormat="1" x14ac:dyDescent="0.3">
      <c r="K102" s="40"/>
    </row>
    <row r="103" spans="11:11" s="39" customFormat="1" x14ac:dyDescent="0.3">
      <c r="K103" s="40"/>
    </row>
    <row r="104" spans="11:11" s="39" customFormat="1" x14ac:dyDescent="0.3">
      <c r="K104" s="40"/>
    </row>
    <row r="105" spans="11:11" s="39" customFormat="1" x14ac:dyDescent="0.3">
      <c r="K105" s="40"/>
    </row>
    <row r="106" spans="11:11" s="39" customFormat="1" x14ac:dyDescent="0.3">
      <c r="K106" s="40"/>
    </row>
    <row r="107" spans="11:11" s="39" customFormat="1" x14ac:dyDescent="0.3">
      <c r="K107" s="40"/>
    </row>
    <row r="108" spans="11:11" s="39" customFormat="1" x14ac:dyDescent="0.3">
      <c r="K108" s="40"/>
    </row>
    <row r="109" spans="11:11" s="39" customFormat="1" x14ac:dyDescent="0.3">
      <c r="K109" s="40"/>
    </row>
    <row r="110" spans="11:11" s="39" customFormat="1" x14ac:dyDescent="0.3">
      <c r="K110" s="40"/>
    </row>
    <row r="111" spans="11:11" s="39" customFormat="1" x14ac:dyDescent="0.3">
      <c r="K111" s="40"/>
    </row>
    <row r="112" spans="11:11" s="39" customFormat="1" x14ac:dyDescent="0.3">
      <c r="K112" s="40"/>
    </row>
    <row r="113" spans="11:11" s="39" customFormat="1" x14ac:dyDescent="0.3">
      <c r="K113" s="40"/>
    </row>
    <row r="114" spans="11:11" s="39" customFormat="1" x14ac:dyDescent="0.3">
      <c r="K114" s="40"/>
    </row>
    <row r="115" spans="11:11" s="39" customFormat="1" x14ac:dyDescent="0.3">
      <c r="K115" s="40"/>
    </row>
    <row r="116" spans="11:11" s="39" customFormat="1" x14ac:dyDescent="0.3">
      <c r="K116" s="40"/>
    </row>
    <row r="117" spans="11:11" s="39" customFormat="1" x14ac:dyDescent="0.3">
      <c r="K117" s="40"/>
    </row>
    <row r="118" spans="11:11" s="39" customFormat="1" x14ac:dyDescent="0.3">
      <c r="K118" s="40"/>
    </row>
    <row r="119" spans="11:11" s="39" customFormat="1" x14ac:dyDescent="0.3">
      <c r="K119" s="40"/>
    </row>
    <row r="120" spans="11:11" s="39" customFormat="1" x14ac:dyDescent="0.3">
      <c r="K120" s="40"/>
    </row>
    <row r="121" spans="11:11" s="39" customFormat="1" x14ac:dyDescent="0.3">
      <c r="K121" s="40"/>
    </row>
    <row r="122" spans="11:11" s="39" customFormat="1" x14ac:dyDescent="0.3">
      <c r="K122" s="40"/>
    </row>
    <row r="123" spans="11:11" s="39" customFormat="1" x14ac:dyDescent="0.3">
      <c r="K123" s="40"/>
    </row>
    <row r="124" spans="11:11" s="39" customFormat="1" x14ac:dyDescent="0.3">
      <c r="K124" s="40"/>
    </row>
    <row r="125" spans="11:11" s="39" customFormat="1" x14ac:dyDescent="0.3">
      <c r="K125" s="40"/>
    </row>
    <row r="126" spans="11:11" s="39" customFormat="1" x14ac:dyDescent="0.3">
      <c r="K126" s="40"/>
    </row>
    <row r="127" spans="11:11" s="39" customFormat="1" x14ac:dyDescent="0.3">
      <c r="K127" s="40"/>
    </row>
    <row r="128" spans="11:11" s="39" customFormat="1" x14ac:dyDescent="0.3">
      <c r="K128" s="40"/>
    </row>
    <row r="129" spans="11:11" s="39" customFormat="1" x14ac:dyDescent="0.3">
      <c r="K129" s="40"/>
    </row>
    <row r="130" spans="11:11" s="39" customFormat="1" x14ac:dyDescent="0.3">
      <c r="K130" s="40"/>
    </row>
    <row r="131" spans="11:11" s="39" customFormat="1" x14ac:dyDescent="0.3">
      <c r="K131" s="40"/>
    </row>
    <row r="132" spans="11:11" s="39" customFormat="1" x14ac:dyDescent="0.3">
      <c r="K132" s="40"/>
    </row>
    <row r="133" spans="11:11" s="39" customFormat="1" x14ac:dyDescent="0.3">
      <c r="K133" s="40"/>
    </row>
    <row r="134" spans="11:11" s="39" customFormat="1" x14ac:dyDescent="0.3">
      <c r="K134" s="40"/>
    </row>
    <row r="135" spans="11:11" s="39" customFormat="1" x14ac:dyDescent="0.3">
      <c r="K135" s="40"/>
    </row>
    <row r="136" spans="11:11" s="39" customFormat="1" x14ac:dyDescent="0.3">
      <c r="K136" s="40"/>
    </row>
    <row r="137" spans="11:11" s="39" customFormat="1" x14ac:dyDescent="0.3">
      <c r="K137" s="40"/>
    </row>
    <row r="138" spans="11:11" s="39" customFormat="1" x14ac:dyDescent="0.3">
      <c r="K138" s="40"/>
    </row>
    <row r="139" spans="11:11" s="39" customFormat="1" x14ac:dyDescent="0.3">
      <c r="K139" s="40"/>
    </row>
    <row r="140" spans="11:11" s="39" customFormat="1" x14ac:dyDescent="0.3">
      <c r="K140" s="40"/>
    </row>
    <row r="141" spans="11:11" s="39" customFormat="1" x14ac:dyDescent="0.3">
      <c r="K141" s="40"/>
    </row>
    <row r="142" spans="11:11" s="39" customFormat="1" x14ac:dyDescent="0.3">
      <c r="K142" s="40"/>
    </row>
    <row r="143" spans="11:11" s="39" customFormat="1" x14ac:dyDescent="0.3">
      <c r="K143" s="40"/>
    </row>
    <row r="144" spans="11:11" s="39" customFormat="1" x14ac:dyDescent="0.3">
      <c r="K144" s="40"/>
    </row>
    <row r="145" spans="11:11" s="39" customFormat="1" x14ac:dyDescent="0.3">
      <c r="K145" s="40"/>
    </row>
    <row r="146" spans="11:11" s="39" customFormat="1" x14ac:dyDescent="0.3">
      <c r="K146" s="40"/>
    </row>
    <row r="147" spans="11:11" s="39" customFormat="1" x14ac:dyDescent="0.3">
      <c r="K147" s="40"/>
    </row>
    <row r="148" spans="11:11" s="39" customFormat="1" x14ac:dyDescent="0.3">
      <c r="K148" s="40"/>
    </row>
    <row r="149" spans="11:11" s="39" customFormat="1" x14ac:dyDescent="0.3">
      <c r="K149" s="40"/>
    </row>
    <row r="150" spans="11:11" s="39" customFormat="1" x14ac:dyDescent="0.3">
      <c r="K150" s="40"/>
    </row>
    <row r="151" spans="11:11" s="39" customFormat="1" x14ac:dyDescent="0.3">
      <c r="K151" s="40"/>
    </row>
    <row r="152" spans="11:11" s="39" customFormat="1" x14ac:dyDescent="0.3">
      <c r="K152" s="40"/>
    </row>
    <row r="153" spans="11:11" s="39" customFormat="1" x14ac:dyDescent="0.3">
      <c r="K153" s="40"/>
    </row>
    <row r="154" spans="11:11" s="39" customFormat="1" x14ac:dyDescent="0.3">
      <c r="K154" s="40"/>
    </row>
    <row r="155" spans="11:11" s="39" customFormat="1" x14ac:dyDescent="0.3">
      <c r="K155" s="40"/>
    </row>
    <row r="156" spans="11:11" s="39" customFormat="1" x14ac:dyDescent="0.3">
      <c r="K156" s="40"/>
    </row>
    <row r="157" spans="11:11" s="39" customFormat="1" x14ac:dyDescent="0.3">
      <c r="K157" s="40"/>
    </row>
    <row r="158" spans="11:11" s="39" customFormat="1" x14ac:dyDescent="0.3">
      <c r="K158" s="40"/>
    </row>
    <row r="159" spans="11:11" s="39" customFormat="1" x14ac:dyDescent="0.3">
      <c r="K159" s="40"/>
    </row>
    <row r="160" spans="11:11" s="39" customFormat="1" x14ac:dyDescent="0.3">
      <c r="K160" s="40"/>
    </row>
    <row r="161" spans="11:11" s="39" customFormat="1" x14ac:dyDescent="0.3">
      <c r="K161" s="40"/>
    </row>
    <row r="162" spans="11:11" s="39" customFormat="1" x14ac:dyDescent="0.3">
      <c r="K162" s="40"/>
    </row>
    <row r="163" spans="11:11" s="39" customFormat="1" x14ac:dyDescent="0.3">
      <c r="K163" s="40"/>
    </row>
    <row r="164" spans="11:11" s="39" customFormat="1" x14ac:dyDescent="0.3">
      <c r="K164" s="40"/>
    </row>
    <row r="165" spans="11:11" s="39" customFormat="1" x14ac:dyDescent="0.3">
      <c r="K165" s="40"/>
    </row>
    <row r="166" spans="11:11" s="39" customFormat="1" x14ac:dyDescent="0.3">
      <c r="K166" s="40"/>
    </row>
    <row r="167" spans="11:11" s="39" customFormat="1" x14ac:dyDescent="0.3">
      <c r="K167" s="40"/>
    </row>
    <row r="168" spans="11:11" s="39" customFormat="1" x14ac:dyDescent="0.3">
      <c r="K168" s="40"/>
    </row>
    <row r="169" spans="11:11" s="39" customFormat="1" x14ac:dyDescent="0.3">
      <c r="K169" s="40"/>
    </row>
    <row r="170" spans="11:11" s="39" customFormat="1" x14ac:dyDescent="0.3">
      <c r="K170" s="40"/>
    </row>
    <row r="171" spans="11:11" s="39" customFormat="1" x14ac:dyDescent="0.3">
      <c r="K171" s="40"/>
    </row>
    <row r="172" spans="11:11" s="39" customFormat="1" x14ac:dyDescent="0.3">
      <c r="K172" s="40"/>
    </row>
    <row r="173" spans="11:11" s="39" customFormat="1" x14ac:dyDescent="0.3">
      <c r="K173" s="40"/>
    </row>
    <row r="174" spans="11:11" s="39" customFormat="1" x14ac:dyDescent="0.3">
      <c r="K174" s="40"/>
    </row>
    <row r="175" spans="11:11" s="39" customFormat="1" x14ac:dyDescent="0.3">
      <c r="K175" s="40"/>
    </row>
    <row r="176" spans="11:11" s="39" customFormat="1" x14ac:dyDescent="0.3">
      <c r="K176" s="40"/>
    </row>
    <row r="177" spans="11:11" s="39" customFormat="1" x14ac:dyDescent="0.3">
      <c r="K177" s="40"/>
    </row>
    <row r="178" spans="11:11" s="39" customFormat="1" x14ac:dyDescent="0.3">
      <c r="K178" s="40"/>
    </row>
    <row r="179" spans="11:11" s="39" customFormat="1" x14ac:dyDescent="0.3">
      <c r="K179" s="40"/>
    </row>
    <row r="180" spans="11:11" s="39" customFormat="1" x14ac:dyDescent="0.3">
      <c r="K180" s="40"/>
    </row>
    <row r="181" spans="11:11" s="39" customFormat="1" x14ac:dyDescent="0.3">
      <c r="K181" s="40"/>
    </row>
    <row r="182" spans="11:11" s="39" customFormat="1" x14ac:dyDescent="0.3">
      <c r="K182" s="40"/>
    </row>
    <row r="183" spans="11:11" s="39" customFormat="1" x14ac:dyDescent="0.3">
      <c r="K183" s="40"/>
    </row>
    <row r="184" spans="11:11" s="39" customFormat="1" x14ac:dyDescent="0.3">
      <c r="K184" s="40"/>
    </row>
    <row r="185" spans="11:11" s="39" customFormat="1" x14ac:dyDescent="0.3">
      <c r="K185" s="40"/>
    </row>
    <row r="186" spans="11:11" s="39" customFormat="1" x14ac:dyDescent="0.3">
      <c r="K186" s="40"/>
    </row>
    <row r="187" spans="11:11" s="39" customFormat="1" x14ac:dyDescent="0.3">
      <c r="K187" s="40"/>
    </row>
    <row r="188" spans="11:11" s="39" customFormat="1" x14ac:dyDescent="0.3">
      <c r="K188" s="40"/>
    </row>
    <row r="189" spans="11:11" s="39" customFormat="1" x14ac:dyDescent="0.3">
      <c r="K189" s="40"/>
    </row>
    <row r="190" spans="11:11" s="39" customFormat="1" x14ac:dyDescent="0.3">
      <c r="K190" s="40"/>
    </row>
    <row r="191" spans="11:11" s="39" customFormat="1" x14ac:dyDescent="0.3">
      <c r="K191" s="40"/>
    </row>
    <row r="192" spans="11:11" s="39" customFormat="1" x14ac:dyDescent="0.3">
      <c r="K192" s="40"/>
    </row>
    <row r="193" spans="11:11" s="39" customFormat="1" x14ac:dyDescent="0.3">
      <c r="K193" s="40"/>
    </row>
    <row r="194" spans="11:11" s="39" customFormat="1" x14ac:dyDescent="0.3">
      <c r="K194" s="40"/>
    </row>
    <row r="195" spans="11:11" s="39" customFormat="1" x14ac:dyDescent="0.3">
      <c r="K195" s="40"/>
    </row>
    <row r="196" spans="11:11" s="39" customFormat="1" x14ac:dyDescent="0.3">
      <c r="K196" s="40"/>
    </row>
    <row r="197" spans="11:11" s="39" customFormat="1" x14ac:dyDescent="0.3">
      <c r="K197" s="40"/>
    </row>
    <row r="198" spans="11:11" s="39" customFormat="1" x14ac:dyDescent="0.3">
      <c r="K198" s="40"/>
    </row>
    <row r="199" spans="11:11" s="39" customFormat="1" x14ac:dyDescent="0.3">
      <c r="K199" s="40"/>
    </row>
    <row r="200" spans="11:11" s="39" customFormat="1" x14ac:dyDescent="0.3">
      <c r="K200" s="40"/>
    </row>
    <row r="201" spans="11:11" s="39" customFormat="1" x14ac:dyDescent="0.3">
      <c r="K201" s="40"/>
    </row>
    <row r="202" spans="11:11" s="39" customFormat="1" x14ac:dyDescent="0.3">
      <c r="K202" s="40"/>
    </row>
    <row r="203" spans="11:11" s="39" customFormat="1" x14ac:dyDescent="0.3">
      <c r="K203" s="40"/>
    </row>
    <row r="204" spans="11:11" s="39" customFormat="1" x14ac:dyDescent="0.3">
      <c r="K204" s="40"/>
    </row>
    <row r="205" spans="11:11" s="39" customFormat="1" x14ac:dyDescent="0.3">
      <c r="K205" s="40"/>
    </row>
    <row r="206" spans="11:11" s="39" customFormat="1" x14ac:dyDescent="0.3">
      <c r="K206" s="40"/>
    </row>
    <row r="207" spans="11:11" s="39" customFormat="1" x14ac:dyDescent="0.3">
      <c r="K207" s="40"/>
    </row>
    <row r="208" spans="11:11" s="39" customFormat="1" x14ac:dyDescent="0.3">
      <c r="K208" s="40"/>
    </row>
    <row r="209" spans="11:11" s="39" customFormat="1" x14ac:dyDescent="0.3">
      <c r="K209" s="40"/>
    </row>
    <row r="210" spans="11:11" s="39" customFormat="1" x14ac:dyDescent="0.3">
      <c r="K210" s="40"/>
    </row>
    <row r="211" spans="11:11" s="39" customFormat="1" x14ac:dyDescent="0.3">
      <c r="K211" s="40"/>
    </row>
    <row r="212" spans="11:11" s="39" customFormat="1" x14ac:dyDescent="0.3">
      <c r="K212" s="40"/>
    </row>
    <row r="213" spans="11:11" s="39" customFormat="1" x14ac:dyDescent="0.3">
      <c r="K213" s="40"/>
    </row>
    <row r="214" spans="11:11" s="39" customFormat="1" x14ac:dyDescent="0.3">
      <c r="K214" s="40"/>
    </row>
    <row r="215" spans="11:11" s="39" customFormat="1" x14ac:dyDescent="0.3">
      <c r="K215" s="40"/>
    </row>
    <row r="216" spans="11:11" s="39" customFormat="1" x14ac:dyDescent="0.3">
      <c r="K216" s="40"/>
    </row>
    <row r="217" spans="11:11" s="39" customFormat="1" x14ac:dyDescent="0.3">
      <c r="K217" s="40"/>
    </row>
    <row r="218" spans="11:11" s="39" customFormat="1" x14ac:dyDescent="0.3">
      <c r="K218" s="40"/>
    </row>
    <row r="219" spans="11:11" s="39" customFormat="1" x14ac:dyDescent="0.3">
      <c r="K219" s="40"/>
    </row>
    <row r="220" spans="11:11" s="39" customFormat="1" x14ac:dyDescent="0.3">
      <c r="K220" s="40"/>
    </row>
    <row r="221" spans="11:11" s="39" customFormat="1" x14ac:dyDescent="0.3">
      <c r="K221" s="40"/>
    </row>
    <row r="222" spans="11:11" s="39" customFormat="1" x14ac:dyDescent="0.3">
      <c r="K222" s="40"/>
    </row>
    <row r="223" spans="11:11" s="39" customFormat="1" x14ac:dyDescent="0.3">
      <c r="K223" s="40"/>
    </row>
    <row r="224" spans="11:11" s="39" customFormat="1" x14ac:dyDescent="0.3">
      <c r="K224" s="40"/>
    </row>
    <row r="225" spans="11:11" s="39" customFormat="1" x14ac:dyDescent="0.3">
      <c r="K225" s="40"/>
    </row>
    <row r="226" spans="11:11" s="39" customFormat="1" x14ac:dyDescent="0.3">
      <c r="K226" s="40"/>
    </row>
    <row r="227" spans="11:11" s="39" customFormat="1" x14ac:dyDescent="0.3">
      <c r="K227" s="40"/>
    </row>
    <row r="228" spans="11:11" s="39" customFormat="1" x14ac:dyDescent="0.3">
      <c r="K228" s="40"/>
    </row>
    <row r="229" spans="11:11" s="39" customFormat="1" x14ac:dyDescent="0.3">
      <c r="K229" s="40"/>
    </row>
    <row r="230" spans="11:11" s="39" customFormat="1" x14ac:dyDescent="0.3">
      <c r="K230" s="40"/>
    </row>
    <row r="231" spans="11:11" s="39" customFormat="1" x14ac:dyDescent="0.3">
      <c r="K231" s="40"/>
    </row>
    <row r="232" spans="11:11" s="39" customFormat="1" x14ac:dyDescent="0.3">
      <c r="K232" s="40"/>
    </row>
    <row r="233" spans="11:11" s="39" customFormat="1" x14ac:dyDescent="0.3">
      <c r="K233" s="40"/>
    </row>
    <row r="234" spans="11:11" s="39" customFormat="1" x14ac:dyDescent="0.3">
      <c r="K234" s="40"/>
    </row>
    <row r="235" spans="11:11" s="39" customFormat="1" x14ac:dyDescent="0.3">
      <c r="K235" s="40"/>
    </row>
    <row r="236" spans="11:11" s="39" customFormat="1" x14ac:dyDescent="0.3">
      <c r="K236" s="40"/>
    </row>
    <row r="237" spans="11:11" s="39" customFormat="1" x14ac:dyDescent="0.3">
      <c r="K237" s="40"/>
    </row>
    <row r="238" spans="11:11" s="39" customFormat="1" x14ac:dyDescent="0.3">
      <c r="K238" s="40"/>
    </row>
    <row r="239" spans="11:11" s="39" customFormat="1" x14ac:dyDescent="0.3">
      <c r="K239" s="40"/>
    </row>
    <row r="240" spans="11:11" s="39" customFormat="1" x14ac:dyDescent="0.3">
      <c r="K240" s="40"/>
    </row>
    <row r="241" spans="11:11" s="39" customFormat="1" x14ac:dyDescent="0.3">
      <c r="K241" s="40"/>
    </row>
    <row r="242" spans="11:11" s="39" customFormat="1" x14ac:dyDescent="0.3">
      <c r="K242" s="40"/>
    </row>
    <row r="243" spans="11:11" s="39" customFormat="1" x14ac:dyDescent="0.3">
      <c r="K243" s="40"/>
    </row>
    <row r="244" spans="11:11" s="39" customFormat="1" x14ac:dyDescent="0.3">
      <c r="K244" s="40"/>
    </row>
    <row r="245" spans="11:11" s="39" customFormat="1" x14ac:dyDescent="0.3">
      <c r="K245" s="40"/>
    </row>
    <row r="246" spans="11:11" s="39" customFormat="1" x14ac:dyDescent="0.3">
      <c r="K246" s="40"/>
    </row>
    <row r="247" spans="11:11" s="39" customFormat="1" x14ac:dyDescent="0.3">
      <c r="K247" s="40"/>
    </row>
    <row r="248" spans="11:11" s="39" customFormat="1" x14ac:dyDescent="0.3">
      <c r="K248" s="40"/>
    </row>
    <row r="249" spans="11:11" s="39" customFormat="1" x14ac:dyDescent="0.3">
      <c r="K249" s="40"/>
    </row>
    <row r="250" spans="11:11" s="39" customFormat="1" x14ac:dyDescent="0.3">
      <c r="K250" s="40"/>
    </row>
    <row r="251" spans="11:11" s="39" customFormat="1" x14ac:dyDescent="0.3">
      <c r="K251" s="40"/>
    </row>
    <row r="252" spans="11:11" s="39" customFormat="1" x14ac:dyDescent="0.3">
      <c r="K252" s="40"/>
    </row>
    <row r="253" spans="11:11" s="39" customFormat="1" x14ac:dyDescent="0.3">
      <c r="K253" s="40"/>
    </row>
    <row r="254" spans="11:11" s="39" customFormat="1" x14ac:dyDescent="0.3">
      <c r="K254" s="40"/>
    </row>
    <row r="255" spans="11:11" s="39" customFormat="1" x14ac:dyDescent="0.3">
      <c r="K255" s="40"/>
    </row>
    <row r="256" spans="11:11" s="39" customFormat="1" x14ac:dyDescent="0.3">
      <c r="K256" s="40"/>
    </row>
    <row r="257" spans="11:11" s="39" customFormat="1" x14ac:dyDescent="0.3">
      <c r="K257" s="40"/>
    </row>
    <row r="258" spans="11:11" s="39" customFormat="1" x14ac:dyDescent="0.3">
      <c r="K258" s="40"/>
    </row>
    <row r="259" spans="11:11" s="39" customFormat="1" x14ac:dyDescent="0.3">
      <c r="K259" s="40"/>
    </row>
    <row r="260" spans="11:11" s="39" customFormat="1" x14ac:dyDescent="0.3">
      <c r="K260" s="40"/>
    </row>
    <row r="261" spans="11:11" s="39" customFormat="1" x14ac:dyDescent="0.3">
      <c r="K261" s="40"/>
    </row>
    <row r="262" spans="11:11" s="39" customFormat="1" x14ac:dyDescent="0.3">
      <c r="K262" s="40"/>
    </row>
    <row r="263" spans="11:11" s="39" customFormat="1" x14ac:dyDescent="0.3">
      <c r="K263" s="40"/>
    </row>
    <row r="264" spans="11:11" s="39" customFormat="1" x14ac:dyDescent="0.3">
      <c r="K264" s="40"/>
    </row>
    <row r="265" spans="11:11" s="39" customFormat="1" x14ac:dyDescent="0.3">
      <c r="K265" s="40"/>
    </row>
    <row r="266" spans="11:11" s="39" customFormat="1" x14ac:dyDescent="0.3">
      <c r="K266" s="40"/>
    </row>
    <row r="267" spans="11:11" s="39" customFormat="1" x14ac:dyDescent="0.3">
      <c r="K267" s="40"/>
    </row>
    <row r="268" spans="11:11" s="39" customFormat="1" x14ac:dyDescent="0.3">
      <c r="K268" s="40"/>
    </row>
    <row r="269" spans="11:11" s="39" customFormat="1" x14ac:dyDescent="0.3">
      <c r="K269" s="40"/>
    </row>
    <row r="270" spans="11:11" s="39" customFormat="1" x14ac:dyDescent="0.3">
      <c r="K270" s="40"/>
    </row>
    <row r="271" spans="11:11" s="39" customFormat="1" x14ac:dyDescent="0.3">
      <c r="K271" s="40"/>
    </row>
    <row r="272" spans="11:11" s="39" customFormat="1" x14ac:dyDescent="0.3">
      <c r="K272" s="40"/>
    </row>
    <row r="273" spans="11:11" s="39" customFormat="1" x14ac:dyDescent="0.3">
      <c r="K273" s="40"/>
    </row>
    <row r="274" spans="11:11" s="39" customFormat="1" x14ac:dyDescent="0.3">
      <c r="K274" s="40"/>
    </row>
    <row r="275" spans="11:11" s="39" customFormat="1" x14ac:dyDescent="0.3">
      <c r="K275" s="40"/>
    </row>
    <row r="276" spans="11:11" s="39" customFormat="1" x14ac:dyDescent="0.3">
      <c r="K276" s="40"/>
    </row>
    <row r="277" spans="11:11" s="39" customFormat="1" x14ac:dyDescent="0.3">
      <c r="K277" s="40"/>
    </row>
    <row r="278" spans="11:11" s="39" customFormat="1" x14ac:dyDescent="0.3">
      <c r="K278" s="40"/>
    </row>
    <row r="279" spans="11:11" s="39" customFormat="1" x14ac:dyDescent="0.3">
      <c r="K279" s="40"/>
    </row>
    <row r="280" spans="11:11" s="39" customFormat="1" x14ac:dyDescent="0.3">
      <c r="K280" s="40"/>
    </row>
    <row r="281" spans="11:11" s="39" customFormat="1" x14ac:dyDescent="0.3">
      <c r="K281" s="40"/>
    </row>
    <row r="282" spans="11:11" s="39" customFormat="1" x14ac:dyDescent="0.3">
      <c r="K282" s="40"/>
    </row>
    <row r="283" spans="11:11" s="39" customFormat="1" x14ac:dyDescent="0.3">
      <c r="K283" s="40"/>
    </row>
    <row r="284" spans="11:11" s="39" customFormat="1" x14ac:dyDescent="0.3">
      <c r="K284" s="40"/>
    </row>
    <row r="285" spans="11:11" s="39" customFormat="1" x14ac:dyDescent="0.3">
      <c r="K285" s="40"/>
    </row>
    <row r="286" spans="11:11" s="39" customFormat="1" x14ac:dyDescent="0.3">
      <c r="K286" s="40"/>
    </row>
    <row r="287" spans="11:11" s="39" customFormat="1" x14ac:dyDescent="0.3">
      <c r="K287" s="40"/>
    </row>
    <row r="288" spans="11:11" s="39" customFormat="1" x14ac:dyDescent="0.3">
      <c r="K288" s="40"/>
    </row>
    <row r="289" spans="11:11" s="39" customFormat="1" x14ac:dyDescent="0.3">
      <c r="K289" s="40"/>
    </row>
    <row r="290" spans="11:11" s="39" customFormat="1" x14ac:dyDescent="0.3">
      <c r="K290" s="40"/>
    </row>
    <row r="291" spans="11:11" s="39" customFormat="1" x14ac:dyDescent="0.3">
      <c r="K291" s="40"/>
    </row>
    <row r="292" spans="11:11" s="39" customFormat="1" x14ac:dyDescent="0.3">
      <c r="K292" s="40"/>
    </row>
    <row r="293" spans="11:11" s="39" customFormat="1" x14ac:dyDescent="0.3">
      <c r="K293" s="40"/>
    </row>
    <row r="294" spans="11:11" s="39" customFormat="1" x14ac:dyDescent="0.3">
      <c r="K294" s="40"/>
    </row>
    <row r="295" spans="11:11" s="39" customFormat="1" x14ac:dyDescent="0.3">
      <c r="K295" s="40"/>
    </row>
    <row r="296" spans="11:11" s="39" customFormat="1" x14ac:dyDescent="0.3">
      <c r="K296" s="40"/>
    </row>
    <row r="297" spans="11:11" s="39" customFormat="1" x14ac:dyDescent="0.3">
      <c r="K297" s="40"/>
    </row>
    <row r="298" spans="11:11" s="39" customFormat="1" x14ac:dyDescent="0.3">
      <c r="K298" s="40"/>
    </row>
    <row r="299" spans="11:11" s="39" customFormat="1" x14ac:dyDescent="0.3">
      <c r="K299" s="40"/>
    </row>
    <row r="300" spans="11:11" s="39" customFormat="1" x14ac:dyDescent="0.3">
      <c r="K300" s="40"/>
    </row>
    <row r="301" spans="11:11" s="39" customFormat="1" x14ac:dyDescent="0.3">
      <c r="K301" s="40"/>
    </row>
    <row r="302" spans="11:11" s="39" customFormat="1" x14ac:dyDescent="0.3">
      <c r="K302" s="40"/>
    </row>
    <row r="303" spans="11:11" s="39" customFormat="1" x14ac:dyDescent="0.3">
      <c r="K303" s="40"/>
    </row>
    <row r="304" spans="11:11" s="39" customFormat="1" x14ac:dyDescent="0.3">
      <c r="K304" s="40"/>
    </row>
    <row r="305" spans="11:11" s="39" customFormat="1" x14ac:dyDescent="0.3">
      <c r="K305" s="40"/>
    </row>
    <row r="306" spans="11:11" s="39" customFormat="1" x14ac:dyDescent="0.3">
      <c r="K306" s="40"/>
    </row>
    <row r="307" spans="11:11" s="39" customFormat="1" x14ac:dyDescent="0.3">
      <c r="K307" s="40"/>
    </row>
    <row r="308" spans="11:11" s="39" customFormat="1" x14ac:dyDescent="0.3">
      <c r="K308" s="40"/>
    </row>
    <row r="309" spans="11:11" s="39" customFormat="1" x14ac:dyDescent="0.3">
      <c r="K309" s="40"/>
    </row>
    <row r="310" spans="11:11" s="39" customFormat="1" x14ac:dyDescent="0.3">
      <c r="K310" s="40"/>
    </row>
    <row r="311" spans="11:11" s="39" customFormat="1" x14ac:dyDescent="0.3">
      <c r="K311" s="40"/>
    </row>
    <row r="312" spans="11:11" s="39" customFormat="1" x14ac:dyDescent="0.3">
      <c r="K312" s="40"/>
    </row>
    <row r="313" spans="11:11" s="39" customFormat="1" x14ac:dyDescent="0.3">
      <c r="K313" s="40"/>
    </row>
    <row r="314" spans="11:11" s="39" customFormat="1" x14ac:dyDescent="0.3">
      <c r="K314" s="40"/>
    </row>
    <row r="315" spans="11:11" s="39" customFormat="1" x14ac:dyDescent="0.3">
      <c r="K315" s="40"/>
    </row>
    <row r="316" spans="11:11" s="39" customFormat="1" x14ac:dyDescent="0.3">
      <c r="K316" s="40"/>
    </row>
    <row r="317" spans="11:11" s="39" customFormat="1" x14ac:dyDescent="0.3">
      <c r="K317" s="40"/>
    </row>
    <row r="318" spans="11:11" s="39" customFormat="1" x14ac:dyDescent="0.3">
      <c r="K318" s="40"/>
    </row>
    <row r="319" spans="11:11" s="39" customFormat="1" x14ac:dyDescent="0.3">
      <c r="K319" s="40"/>
    </row>
    <row r="320" spans="11:11" s="39" customFormat="1" x14ac:dyDescent="0.3">
      <c r="K320" s="40"/>
    </row>
    <row r="321" spans="11:11" s="39" customFormat="1" x14ac:dyDescent="0.3">
      <c r="K321" s="40"/>
    </row>
    <row r="322" spans="11:11" s="39" customFormat="1" x14ac:dyDescent="0.3">
      <c r="K322" s="40"/>
    </row>
    <row r="323" spans="11:11" s="39" customFormat="1" x14ac:dyDescent="0.3">
      <c r="K323" s="40"/>
    </row>
    <row r="324" spans="11:11" s="39" customFormat="1" x14ac:dyDescent="0.3">
      <c r="K324" s="40"/>
    </row>
    <row r="325" spans="11:11" s="39" customFormat="1" x14ac:dyDescent="0.3">
      <c r="K325" s="40"/>
    </row>
    <row r="326" spans="11:11" s="39" customFormat="1" x14ac:dyDescent="0.3">
      <c r="K326" s="40"/>
    </row>
    <row r="327" spans="11:11" s="39" customFormat="1" x14ac:dyDescent="0.3">
      <c r="K327" s="40"/>
    </row>
    <row r="328" spans="11:11" s="39" customFormat="1" x14ac:dyDescent="0.3">
      <c r="K328" s="40"/>
    </row>
    <row r="329" spans="11:11" s="39" customFormat="1" x14ac:dyDescent="0.3">
      <c r="K329" s="40"/>
    </row>
    <row r="330" spans="11:11" s="39" customFormat="1" x14ac:dyDescent="0.3">
      <c r="K330" s="40"/>
    </row>
    <row r="331" spans="11:11" s="39" customFormat="1" x14ac:dyDescent="0.3">
      <c r="K331" s="40"/>
    </row>
    <row r="332" spans="11:11" s="39" customFormat="1" x14ac:dyDescent="0.3">
      <c r="K332" s="40"/>
    </row>
    <row r="333" spans="11:11" s="39" customFormat="1" x14ac:dyDescent="0.3">
      <c r="K333" s="40"/>
    </row>
    <row r="334" spans="11:11" s="39" customFormat="1" x14ac:dyDescent="0.3">
      <c r="K334" s="40"/>
    </row>
    <row r="335" spans="11:11" s="39" customFormat="1" x14ac:dyDescent="0.3">
      <c r="K335" s="40"/>
    </row>
    <row r="336" spans="11:11" s="39" customFormat="1" x14ac:dyDescent="0.3">
      <c r="K336" s="40"/>
    </row>
    <row r="337" spans="11:11" s="39" customFormat="1" x14ac:dyDescent="0.3">
      <c r="K337" s="40"/>
    </row>
    <row r="338" spans="11:11" s="39" customFormat="1" x14ac:dyDescent="0.3">
      <c r="K338" s="40"/>
    </row>
    <row r="339" spans="11:11" s="39" customFormat="1" x14ac:dyDescent="0.3">
      <c r="K339" s="40"/>
    </row>
    <row r="340" spans="11:11" s="39" customFormat="1" x14ac:dyDescent="0.3">
      <c r="K340" s="40"/>
    </row>
    <row r="341" spans="11:11" s="39" customFormat="1" x14ac:dyDescent="0.3">
      <c r="K341" s="40"/>
    </row>
    <row r="342" spans="11:11" s="39" customFormat="1" x14ac:dyDescent="0.3">
      <c r="K342" s="40"/>
    </row>
    <row r="343" spans="11:11" s="39" customFormat="1" x14ac:dyDescent="0.3">
      <c r="K343" s="40"/>
    </row>
    <row r="344" spans="11:11" s="39" customFormat="1" x14ac:dyDescent="0.3">
      <c r="K344" s="40"/>
    </row>
    <row r="345" spans="11:11" s="39" customFormat="1" x14ac:dyDescent="0.3">
      <c r="K345" s="40"/>
    </row>
    <row r="346" spans="11:11" s="39" customFormat="1" x14ac:dyDescent="0.3">
      <c r="K346" s="40"/>
    </row>
    <row r="347" spans="11:11" s="39" customFormat="1" x14ac:dyDescent="0.3">
      <c r="K347" s="40"/>
    </row>
    <row r="348" spans="11:11" s="39" customFormat="1" x14ac:dyDescent="0.3">
      <c r="K348" s="40"/>
    </row>
    <row r="349" spans="11:11" s="39" customFormat="1" x14ac:dyDescent="0.3">
      <c r="K349" s="40"/>
    </row>
    <row r="350" spans="11:11" s="39" customFormat="1" x14ac:dyDescent="0.3">
      <c r="K350" s="40"/>
    </row>
    <row r="351" spans="11:11" s="39" customFormat="1" x14ac:dyDescent="0.3">
      <c r="K351" s="40"/>
    </row>
    <row r="352" spans="11:11" s="39" customFormat="1" x14ac:dyDescent="0.3">
      <c r="K352" s="40"/>
    </row>
    <row r="353" spans="11:11" s="39" customFormat="1" x14ac:dyDescent="0.3">
      <c r="K353" s="40"/>
    </row>
    <row r="354" spans="11:11" s="39" customFormat="1" x14ac:dyDescent="0.3">
      <c r="K354" s="40"/>
    </row>
    <row r="355" spans="11:11" s="39" customFormat="1" x14ac:dyDescent="0.3">
      <c r="K355" s="40"/>
    </row>
    <row r="356" spans="11:11" s="39" customFormat="1" x14ac:dyDescent="0.3">
      <c r="K356" s="40"/>
    </row>
    <row r="357" spans="11:11" s="39" customFormat="1" x14ac:dyDescent="0.3">
      <c r="K357" s="40"/>
    </row>
    <row r="358" spans="11:11" s="39" customFormat="1" x14ac:dyDescent="0.3">
      <c r="K358" s="40"/>
    </row>
    <row r="359" spans="11:11" s="39" customFormat="1" x14ac:dyDescent="0.3">
      <c r="K359" s="40"/>
    </row>
    <row r="360" spans="11:11" s="39" customFormat="1" x14ac:dyDescent="0.3">
      <c r="K360" s="40"/>
    </row>
    <row r="361" spans="11:11" s="39" customFormat="1" x14ac:dyDescent="0.3">
      <c r="K361" s="40"/>
    </row>
    <row r="362" spans="11:11" s="39" customFormat="1" x14ac:dyDescent="0.3">
      <c r="K362" s="40"/>
    </row>
    <row r="363" spans="11:11" s="39" customFormat="1" x14ac:dyDescent="0.3">
      <c r="K363" s="40"/>
    </row>
    <row r="364" spans="11:11" s="39" customFormat="1" x14ac:dyDescent="0.3">
      <c r="K364" s="40"/>
    </row>
    <row r="365" spans="11:11" s="39" customFormat="1" x14ac:dyDescent="0.3">
      <c r="K365" s="40"/>
    </row>
    <row r="366" spans="11:11" s="39" customFormat="1" x14ac:dyDescent="0.3">
      <c r="K366" s="40"/>
    </row>
    <row r="367" spans="11:11" s="39" customFormat="1" x14ac:dyDescent="0.3">
      <c r="K367" s="40"/>
    </row>
    <row r="368" spans="11:11" s="39" customFormat="1" x14ac:dyDescent="0.3">
      <c r="K368" s="40"/>
    </row>
    <row r="369" spans="2:11" s="39" customFormat="1" x14ac:dyDescent="0.3">
      <c r="K369" s="40"/>
    </row>
    <row r="370" spans="2:11" s="39" customFormat="1" x14ac:dyDescent="0.3">
      <c r="K370" s="40"/>
    </row>
    <row r="371" spans="2:11" s="39" customFormat="1" x14ac:dyDescent="0.3">
      <c r="K371" s="40"/>
    </row>
    <row r="372" spans="2:11" s="39" customFormat="1" x14ac:dyDescent="0.3">
      <c r="K372" s="40"/>
    </row>
    <row r="373" spans="2:11" s="39" customFormat="1" x14ac:dyDescent="0.3">
      <c r="K373" s="40"/>
    </row>
    <row r="374" spans="2:11" s="39" customFormat="1" x14ac:dyDescent="0.3">
      <c r="K374" s="40"/>
    </row>
    <row r="375" spans="2:11" s="39" customFormat="1" x14ac:dyDescent="0.3">
      <c r="K375" s="40"/>
    </row>
    <row r="376" spans="2:11" s="39" customFormat="1" x14ac:dyDescent="0.3">
      <c r="K376" s="40"/>
    </row>
    <row r="377" spans="2:11" s="39" customFormat="1" x14ac:dyDescent="0.3">
      <c r="K377" s="40"/>
    </row>
    <row r="378" spans="2:11" s="39" customFormat="1" x14ac:dyDescent="0.3">
      <c r="K378" s="40"/>
    </row>
    <row r="379" spans="2:11" s="39" customFormat="1" x14ac:dyDescent="0.3">
      <c r="K379" s="40"/>
    </row>
    <row r="380" spans="2:11" x14ac:dyDescent="0.3">
      <c r="B380" s="39"/>
      <c r="C380" s="39"/>
      <c r="D380" s="39"/>
      <c r="E380" s="39"/>
      <c r="F380" s="39"/>
      <c r="H380" s="39"/>
      <c r="I380" s="39"/>
      <c r="J380" s="39"/>
      <c r="K380" s="40"/>
    </row>
  </sheetData>
  <sheetProtection algorithmName="SHA-512" hashValue="7N3WTiTRfyI6kCwiMNnf8jjPv8+iUZYvcXFXPNAoA9qh0DrNXX2sbyeiGLZiq0wE0qmLi6X/fRKlEEsmPJPWSQ==" saltValue="0TASejVAQDqrSeqajg5PVg==" spinCount="100000" sheet="1" objects="1" scenarios="1" formatCells="0" formatColumns="0" formatRows="0"/>
  <dataConsolidate/>
  <mergeCells count="6">
    <mergeCell ref="B14:K14"/>
    <mergeCell ref="B4:K4"/>
    <mergeCell ref="B7:K7"/>
    <mergeCell ref="B2:J2"/>
    <mergeCell ref="B15:K15"/>
    <mergeCell ref="B11:K11"/>
  </mergeCells>
  <conditionalFormatting sqref="H30">
    <cfRule type="containsBlanks" dxfId="4" priority="17">
      <formula>LEN(TRIM(H30))=0</formula>
    </cfRule>
  </conditionalFormatting>
  <conditionalFormatting sqref="H35">
    <cfRule type="containsBlanks" dxfId="3" priority="5">
      <formula>LEN(TRIM(H35))=0</formula>
    </cfRule>
  </conditionalFormatting>
  <conditionalFormatting sqref="H38">
    <cfRule type="containsBlanks" dxfId="2" priority="4">
      <formula>LEN(TRIM(H38))=0</formula>
    </cfRule>
  </conditionalFormatting>
  <conditionalFormatting sqref="H33">
    <cfRule type="containsBlanks" dxfId="1" priority="3">
      <formula>LEN(TRIM(H33))=0</formula>
    </cfRule>
  </conditionalFormatting>
  <conditionalFormatting sqref="H36">
    <cfRule type="containsBlanks" dxfId="0" priority="2">
      <formula>LEN(TRIM(H36))=0</formula>
    </cfRule>
  </conditionalFormatting>
  <dataValidations count="3">
    <dataValidation type="list" allowBlank="1" showInputMessage="1" showErrorMessage="1" sqref="D32" xr:uid="{00000000-0002-0000-0300-000000000000}">
      <formula1>Consumption</formula1>
    </dataValidation>
    <dataValidation type="list" allowBlank="1" showInputMessage="1" showErrorMessage="1" sqref="D30" xr:uid="{00000000-0002-0000-0300-000001000000}">
      <formula1>ProductForm</formula1>
    </dataValidation>
    <dataValidation type="list" allowBlank="1" showInputMessage="1" showErrorMessage="1" sqref="H22" xr:uid="{00000000-0002-0000-0300-000002000000}">
      <formula1>Product</formula1>
    </dataValidation>
  </dataValidation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N361"/>
  <sheetViews>
    <sheetView zoomScaleNormal="100" workbookViewId="0"/>
  </sheetViews>
  <sheetFormatPr defaultColWidth="8.76171875" defaultRowHeight="12.4" x14ac:dyDescent="0.3"/>
  <cols>
    <col min="1" max="1" width="1.64453125" style="39" customWidth="1"/>
    <col min="2" max="3" width="20.64453125" style="43" customWidth="1"/>
    <col min="4" max="4" width="1.64453125" style="43" customWidth="1"/>
    <col min="5" max="5" width="15.64453125" style="43" customWidth="1"/>
    <col min="6" max="6" width="25.64453125" style="43" customWidth="1"/>
    <col min="7" max="8" width="15.64453125" style="43" customWidth="1"/>
    <col min="9" max="9" width="45.64453125" style="64" customWidth="1"/>
    <col min="10" max="38" width="8.76171875" style="39"/>
    <col min="39" max="16384" width="8.76171875" style="43"/>
  </cols>
  <sheetData>
    <row r="1" spans="1:66" s="39" customFormat="1" x14ac:dyDescent="0.3">
      <c r="I1" s="40"/>
    </row>
    <row r="2" spans="1:66" ht="44.25" customHeight="1" x14ac:dyDescent="0.3">
      <c r="B2" s="187" t="s">
        <v>66</v>
      </c>
      <c r="C2" s="187"/>
      <c r="D2" s="187"/>
      <c r="E2" s="187"/>
      <c r="F2" s="187"/>
      <c r="G2" s="187"/>
      <c r="H2" s="187"/>
      <c r="I2" s="42"/>
    </row>
    <row r="3" spans="1:66" x14ac:dyDescent="0.3">
      <c r="B3" s="41"/>
      <c r="C3" s="41"/>
      <c r="D3" s="41"/>
      <c r="E3" s="41"/>
      <c r="F3" s="41"/>
      <c r="G3" s="41"/>
      <c r="H3" s="41"/>
      <c r="I3" s="42"/>
    </row>
    <row r="4" spans="1:66" ht="40.5" customHeight="1" x14ac:dyDescent="0.3">
      <c r="B4" s="188" t="s">
        <v>129</v>
      </c>
      <c r="C4" s="188"/>
      <c r="D4" s="188"/>
      <c r="E4" s="188"/>
      <c r="F4" s="188"/>
      <c r="G4" s="188"/>
      <c r="H4" s="188"/>
      <c r="I4" s="188"/>
    </row>
    <row r="5" spans="1:66" s="39" customFormat="1" ht="14.65" x14ac:dyDescent="0.3">
      <c r="A5" s="41"/>
      <c r="B5" s="44"/>
      <c r="C5" s="44"/>
      <c r="D5" s="44"/>
      <c r="E5" s="44"/>
      <c r="F5" s="44"/>
      <c r="G5" s="44"/>
      <c r="H5" s="44"/>
      <c r="I5" s="44"/>
      <c r="J5" s="44"/>
      <c r="K5" s="44"/>
      <c r="L5" s="44"/>
      <c r="M5" s="44"/>
      <c r="N5" s="44"/>
      <c r="O5" s="41"/>
      <c r="P5" s="41"/>
      <c r="Q5" s="41"/>
      <c r="R5" s="41"/>
    </row>
    <row r="6" spans="1:66" s="39" customFormat="1" ht="14.65" x14ac:dyDescent="0.3">
      <c r="A6" s="41"/>
      <c r="B6" s="45" t="s">
        <v>165</v>
      </c>
      <c r="C6" s="44"/>
      <c r="D6" s="44"/>
      <c r="E6" s="44"/>
      <c r="F6" s="44"/>
      <c r="G6" s="44"/>
      <c r="H6" s="44"/>
      <c r="I6" s="44"/>
      <c r="J6" s="44"/>
      <c r="K6" s="44"/>
      <c r="L6" s="44"/>
      <c r="M6" s="44"/>
      <c r="N6" s="44"/>
      <c r="O6" s="41"/>
      <c r="P6" s="41"/>
      <c r="Q6" s="41"/>
      <c r="R6" s="41"/>
    </row>
    <row r="7" spans="1:66" ht="30" customHeight="1" x14ac:dyDescent="0.3">
      <c r="A7" s="41"/>
      <c r="B7" s="189" t="s">
        <v>127</v>
      </c>
      <c r="C7" s="189"/>
      <c r="D7" s="189"/>
      <c r="E7" s="189"/>
      <c r="F7" s="189"/>
      <c r="G7" s="189"/>
      <c r="H7" s="189"/>
      <c r="I7" s="189"/>
      <c r="J7" s="66"/>
      <c r="K7" s="66"/>
      <c r="L7" s="66"/>
      <c r="M7" s="66"/>
      <c r="N7" s="66"/>
      <c r="O7" s="41"/>
      <c r="P7" s="41"/>
      <c r="Q7" s="41"/>
      <c r="R7" s="41"/>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row>
    <row r="8" spans="1:66" ht="12.75" customHeight="1" x14ac:dyDescent="0.3">
      <c r="B8" s="66"/>
      <c r="C8" s="66"/>
      <c r="D8" s="66"/>
      <c r="E8" s="66"/>
      <c r="F8" s="66"/>
      <c r="G8" s="66"/>
      <c r="H8" s="66"/>
      <c r="I8" s="66"/>
      <c r="J8" s="66"/>
      <c r="K8" s="66"/>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row>
    <row r="9" spans="1:66" x14ac:dyDescent="0.3">
      <c r="B9" s="47" t="s">
        <v>47</v>
      </c>
      <c r="C9" s="41"/>
      <c r="D9" s="41"/>
      <c r="E9" s="41"/>
      <c r="F9" s="41"/>
      <c r="G9" s="41"/>
      <c r="H9" s="41"/>
      <c r="I9" s="42"/>
    </row>
    <row r="10" spans="1:66" x14ac:dyDescent="0.3">
      <c r="B10" s="48" t="s">
        <v>65</v>
      </c>
      <c r="C10" s="41"/>
      <c r="D10" s="41"/>
      <c r="E10" s="41"/>
      <c r="F10" s="41"/>
      <c r="G10" s="41"/>
      <c r="H10" s="41"/>
      <c r="I10" s="42"/>
    </row>
    <row r="11" spans="1:66" ht="24.75" customHeight="1" x14ac:dyDescent="0.3">
      <c r="B11" s="190" t="s">
        <v>192</v>
      </c>
      <c r="C11" s="190"/>
      <c r="D11" s="190"/>
      <c r="E11" s="190"/>
      <c r="F11" s="190"/>
      <c r="G11" s="190"/>
      <c r="H11" s="190"/>
      <c r="I11" s="190"/>
    </row>
    <row r="12" spans="1:66" x14ac:dyDescent="0.3">
      <c r="B12" s="48" t="s">
        <v>191</v>
      </c>
      <c r="C12" s="41"/>
      <c r="D12" s="41"/>
      <c r="E12" s="41"/>
      <c r="F12" s="41"/>
      <c r="G12" s="42"/>
      <c r="H12" s="41"/>
      <c r="I12" s="42"/>
    </row>
    <row r="13" spans="1:66" x14ac:dyDescent="0.3">
      <c r="B13" s="49"/>
      <c r="C13" s="41"/>
      <c r="D13" s="41"/>
      <c r="E13" s="41"/>
      <c r="F13" s="41"/>
      <c r="G13" s="41"/>
      <c r="H13" s="41"/>
      <c r="I13" s="42"/>
    </row>
    <row r="14" spans="1:66" ht="14.65" x14ac:dyDescent="0.3">
      <c r="B14" s="50" t="s">
        <v>0</v>
      </c>
      <c r="C14" s="51"/>
      <c r="D14" s="51"/>
      <c r="E14" s="51"/>
      <c r="F14" s="51"/>
      <c r="G14" s="51"/>
      <c r="H14" s="51"/>
      <c r="I14" s="52"/>
    </row>
    <row r="15" spans="1:66" ht="3" customHeight="1" x14ac:dyDescent="0.3">
      <c r="B15" s="53"/>
      <c r="C15" s="53"/>
      <c r="D15" s="53"/>
      <c r="E15" s="53"/>
      <c r="F15" s="53"/>
      <c r="G15" s="53"/>
      <c r="H15" s="53"/>
      <c r="I15" s="54"/>
    </row>
    <row r="16" spans="1:66" ht="13.9" x14ac:dyDescent="0.3">
      <c r="B16" s="55" t="s">
        <v>9</v>
      </c>
      <c r="C16" s="55"/>
      <c r="D16" s="55"/>
      <c r="E16" s="56" t="s">
        <v>11</v>
      </c>
      <c r="F16" s="57" t="s">
        <v>14</v>
      </c>
      <c r="G16" s="57" t="s">
        <v>10</v>
      </c>
      <c r="H16" s="57" t="s">
        <v>69</v>
      </c>
      <c r="I16" s="56" t="s">
        <v>130</v>
      </c>
    </row>
    <row r="17" spans="2:9" ht="3" customHeight="1" x14ac:dyDescent="0.3">
      <c r="B17" s="53"/>
      <c r="C17" s="53"/>
      <c r="D17" s="53"/>
      <c r="E17" s="53"/>
      <c r="F17" s="53"/>
      <c r="G17" s="53"/>
      <c r="H17" s="53"/>
      <c r="I17" s="54"/>
    </row>
    <row r="18" spans="2:9" ht="13.9" x14ac:dyDescent="0.3">
      <c r="B18" s="53" t="s">
        <v>44</v>
      </c>
      <c r="C18" s="53"/>
      <c r="D18" s="53"/>
      <c r="E18" s="54" t="s">
        <v>5</v>
      </c>
      <c r="F18" s="58"/>
      <c r="G18" s="59" t="s">
        <v>74</v>
      </c>
      <c r="H18" s="59" t="s">
        <v>13</v>
      </c>
      <c r="I18" s="54"/>
    </row>
    <row r="19" spans="2:9" ht="3" customHeight="1" x14ac:dyDescent="0.3">
      <c r="B19" s="53"/>
      <c r="C19" s="53"/>
      <c r="D19" s="53"/>
      <c r="E19" s="54"/>
      <c r="F19" s="59"/>
      <c r="G19" s="59"/>
      <c r="H19" s="59"/>
      <c r="I19" s="54"/>
    </row>
    <row r="20" spans="2:9" ht="15.4" x14ac:dyDescent="0.3">
      <c r="B20" s="53" t="s">
        <v>1</v>
      </c>
      <c r="C20" s="53"/>
      <c r="D20" s="53"/>
      <c r="E20" s="54" t="s">
        <v>77</v>
      </c>
      <c r="F20" s="59">
        <v>0.1</v>
      </c>
      <c r="G20" s="59" t="s">
        <v>12</v>
      </c>
      <c r="H20" s="93" t="str">
        <f>IF(F20=0.1, "D", "S")</f>
        <v>D</v>
      </c>
      <c r="I20" s="54"/>
    </row>
    <row r="21" spans="2:9" ht="3" customHeight="1" x14ac:dyDescent="0.3">
      <c r="B21" s="53"/>
      <c r="C21" s="53"/>
      <c r="D21" s="53"/>
      <c r="E21" s="54"/>
      <c r="F21" s="59"/>
      <c r="G21" s="59"/>
      <c r="H21" s="59"/>
      <c r="I21" s="54"/>
    </row>
    <row r="22" spans="2:9" x14ac:dyDescent="0.3">
      <c r="B22" s="53" t="s">
        <v>43</v>
      </c>
      <c r="C22" s="53"/>
      <c r="D22" s="53"/>
      <c r="E22" s="54" t="s">
        <v>6</v>
      </c>
      <c r="F22" s="59">
        <v>7.0000000000000001E-3</v>
      </c>
      <c r="G22" s="59" t="s">
        <v>12</v>
      </c>
      <c r="H22" s="93" t="str">
        <f>IF(F22=0.007, "D", "S")</f>
        <v>D</v>
      </c>
      <c r="I22" s="54"/>
    </row>
    <row r="23" spans="2:9" ht="3" customHeight="1" x14ac:dyDescent="0.3">
      <c r="B23" s="53"/>
      <c r="C23" s="53"/>
      <c r="D23" s="53"/>
      <c r="E23" s="54"/>
      <c r="F23" s="59"/>
      <c r="G23" s="59"/>
      <c r="H23" s="59"/>
      <c r="I23" s="54"/>
    </row>
    <row r="24" spans="2:9" ht="15.4" x14ac:dyDescent="0.3">
      <c r="B24" s="159" t="s">
        <v>2</v>
      </c>
      <c r="C24" s="159"/>
      <c r="D24" s="159"/>
      <c r="E24" s="160" t="s">
        <v>211</v>
      </c>
      <c r="F24" s="161">
        <v>1</v>
      </c>
      <c r="G24" s="161" t="s">
        <v>12</v>
      </c>
      <c r="H24" s="94" t="str">
        <f>IF(F24=1, "D", "S")</f>
        <v>D</v>
      </c>
      <c r="I24" s="54"/>
    </row>
    <row r="25" spans="2:9" ht="3" customHeight="1" x14ac:dyDescent="0.3">
      <c r="B25" s="159"/>
      <c r="C25" s="159"/>
      <c r="D25" s="159"/>
      <c r="E25" s="160"/>
      <c r="F25" s="161"/>
      <c r="G25" s="161"/>
      <c r="H25" s="94"/>
      <c r="I25" s="54"/>
    </row>
    <row r="26" spans="2:9" ht="15.4" x14ac:dyDescent="0.3">
      <c r="B26" s="159" t="s">
        <v>182</v>
      </c>
      <c r="C26" s="159"/>
      <c r="D26" s="159"/>
      <c r="E26" s="160" t="s">
        <v>188</v>
      </c>
      <c r="F26" s="161">
        <v>0</v>
      </c>
      <c r="G26" s="161" t="s">
        <v>12</v>
      </c>
      <c r="H26" s="94" t="str">
        <f>IF(F26=0, "D", "S")</f>
        <v>D</v>
      </c>
      <c r="I26" s="157"/>
    </row>
    <row r="27" spans="2:9" ht="3" customHeight="1" x14ac:dyDescent="0.3">
      <c r="B27" s="53"/>
      <c r="C27" s="53"/>
      <c r="D27" s="53"/>
      <c r="E27" s="54"/>
      <c r="F27" s="59"/>
      <c r="G27" s="59"/>
      <c r="H27" s="59"/>
      <c r="I27" s="54"/>
    </row>
    <row r="28" spans="2:9" ht="13.9" x14ac:dyDescent="0.3">
      <c r="B28" s="53" t="s">
        <v>179</v>
      </c>
      <c r="C28" s="53"/>
      <c r="D28" s="53"/>
      <c r="E28" s="54" t="s">
        <v>7</v>
      </c>
      <c r="F28" s="59">
        <v>365</v>
      </c>
      <c r="G28" s="59" t="s">
        <v>75</v>
      </c>
      <c r="H28" s="93" t="str">
        <f>IF(F28=365, "D", "S")</f>
        <v>D</v>
      </c>
      <c r="I28" s="54"/>
    </row>
    <row r="29" spans="2:9" x14ac:dyDescent="0.3">
      <c r="B29" s="53"/>
      <c r="C29" s="53"/>
      <c r="D29" s="53"/>
      <c r="E29" s="53"/>
      <c r="F29" s="53"/>
      <c r="G29" s="53"/>
      <c r="H29" s="53"/>
      <c r="I29" s="54"/>
    </row>
    <row r="30" spans="2:9" ht="14.65" x14ac:dyDescent="0.3">
      <c r="B30" s="50" t="s">
        <v>4</v>
      </c>
      <c r="C30" s="51"/>
      <c r="D30" s="51"/>
      <c r="E30" s="51"/>
      <c r="F30" s="51"/>
      <c r="G30" s="51"/>
      <c r="H30" s="51"/>
      <c r="I30" s="52"/>
    </row>
    <row r="31" spans="2:9" ht="3" customHeight="1" x14ac:dyDescent="0.3">
      <c r="B31" s="53"/>
      <c r="C31" s="53"/>
      <c r="D31" s="53"/>
      <c r="E31" s="53"/>
      <c r="F31" s="53"/>
      <c r="G31" s="53"/>
      <c r="H31" s="53"/>
      <c r="I31" s="54"/>
    </row>
    <row r="32" spans="2:9" ht="13.9" x14ac:dyDescent="0.3">
      <c r="B32" s="55" t="s">
        <v>9</v>
      </c>
      <c r="C32" s="55"/>
      <c r="D32" s="55"/>
      <c r="E32" s="56" t="s">
        <v>11</v>
      </c>
      <c r="F32" s="57" t="s">
        <v>14</v>
      </c>
      <c r="G32" s="57" t="s">
        <v>10</v>
      </c>
      <c r="H32" s="57" t="s">
        <v>69</v>
      </c>
      <c r="I32" s="56" t="s">
        <v>130</v>
      </c>
    </row>
    <row r="33" spans="2:9" ht="3" customHeight="1" x14ac:dyDescent="0.3">
      <c r="B33" s="60"/>
      <c r="C33" s="60"/>
      <c r="D33" s="60"/>
      <c r="E33" s="60"/>
      <c r="F33" s="60"/>
      <c r="G33" s="60"/>
      <c r="H33" s="60"/>
      <c r="I33" s="54"/>
    </row>
    <row r="34" spans="2:9" s="39" customFormat="1" ht="30.75" x14ac:dyDescent="0.3">
      <c r="B34" s="53" t="s">
        <v>183</v>
      </c>
      <c r="C34" s="53"/>
      <c r="D34" s="53"/>
      <c r="E34" s="53" t="s">
        <v>79</v>
      </c>
      <c r="F34" s="65" t="str">
        <f>IF(TONNAGE&gt;0,TONNAGE*Fprodvolreg*1000*Fmainsource*Fwater/Temission,"??")</f>
        <v>??</v>
      </c>
      <c r="G34" s="59" t="s">
        <v>76</v>
      </c>
      <c r="H34" s="59" t="s">
        <v>15</v>
      </c>
      <c r="I34" s="61" t="s">
        <v>82</v>
      </c>
    </row>
    <row r="35" spans="2:9" s="39" customFormat="1" x14ac:dyDescent="0.3">
      <c r="B35" s="175"/>
      <c r="C35" s="175"/>
      <c r="D35" s="175"/>
      <c r="E35" s="175"/>
      <c r="F35" s="175"/>
      <c r="G35" s="176"/>
      <c r="H35" s="176"/>
      <c r="I35" s="177"/>
    </row>
    <row r="36" spans="2:9" s="39" customFormat="1" ht="30.75" x14ac:dyDescent="0.3">
      <c r="B36" s="159" t="s">
        <v>184</v>
      </c>
      <c r="C36" s="159"/>
      <c r="D36" s="159"/>
      <c r="E36" s="159" t="s">
        <v>189</v>
      </c>
      <c r="F36" s="65" t="str">
        <f>IF(TONNAGE&gt;0,TONNAGE*Fprodvolreg*1000*Fmainsource*Fair/Temission,"??")</f>
        <v>??</v>
      </c>
      <c r="G36" s="161" t="s">
        <v>190</v>
      </c>
      <c r="H36" s="161" t="s">
        <v>15</v>
      </c>
      <c r="I36" s="163" t="s">
        <v>216</v>
      </c>
    </row>
    <row r="37" spans="2:9" s="39" customFormat="1" x14ac:dyDescent="0.3">
      <c r="B37" s="53"/>
      <c r="C37" s="53"/>
      <c r="D37" s="53"/>
      <c r="E37" s="53"/>
      <c r="F37" s="53"/>
      <c r="G37" s="53"/>
      <c r="H37" s="53"/>
      <c r="I37" s="62"/>
    </row>
    <row r="38" spans="2:9" s="39" customFormat="1" x14ac:dyDescent="0.3">
      <c r="B38" s="63" t="s">
        <v>70</v>
      </c>
      <c r="C38" s="41"/>
      <c r="D38" s="41"/>
      <c r="E38" s="41"/>
      <c r="F38" s="41"/>
      <c r="G38" s="41"/>
      <c r="H38" s="41"/>
      <c r="I38" s="42"/>
    </row>
    <row r="39" spans="2:9" s="39" customFormat="1" x14ac:dyDescent="0.3">
      <c r="B39" s="41"/>
      <c r="C39" s="41"/>
      <c r="D39" s="41"/>
      <c r="E39" s="41"/>
      <c r="F39" s="41"/>
      <c r="G39" s="41"/>
      <c r="H39" s="41"/>
      <c r="I39" s="42"/>
    </row>
    <row r="40" spans="2:9" s="39" customFormat="1" x14ac:dyDescent="0.3">
      <c r="B40" s="41"/>
      <c r="C40" s="41"/>
      <c r="D40" s="41"/>
      <c r="E40" s="41"/>
      <c r="F40" s="41"/>
      <c r="G40" s="41"/>
      <c r="H40" s="41"/>
      <c r="I40" s="42"/>
    </row>
    <row r="41" spans="2:9" s="39" customFormat="1" x14ac:dyDescent="0.3">
      <c r="B41" s="41"/>
      <c r="C41" s="41"/>
      <c r="D41" s="41"/>
      <c r="E41" s="41"/>
      <c r="F41" s="41"/>
      <c r="G41" s="41"/>
      <c r="H41" s="41"/>
      <c r="I41" s="42"/>
    </row>
    <row r="42" spans="2:9" s="39" customFormat="1" x14ac:dyDescent="0.3">
      <c r="I42" s="40"/>
    </row>
    <row r="43" spans="2:9" s="39" customFormat="1" x14ac:dyDescent="0.3">
      <c r="I43" s="40"/>
    </row>
    <row r="44" spans="2:9" s="39" customFormat="1" x14ac:dyDescent="0.3">
      <c r="I44" s="40"/>
    </row>
    <row r="45" spans="2:9" s="39" customFormat="1" x14ac:dyDescent="0.3">
      <c r="I45" s="40"/>
    </row>
    <row r="46" spans="2:9" s="39" customFormat="1" x14ac:dyDescent="0.3">
      <c r="I46" s="40"/>
    </row>
    <row r="47" spans="2:9" s="39" customFormat="1" x14ac:dyDescent="0.3">
      <c r="I47" s="40"/>
    </row>
    <row r="48" spans="2:9" s="39" customFormat="1" x14ac:dyDescent="0.3">
      <c r="I48" s="40"/>
    </row>
    <row r="49" spans="9:9" s="39" customFormat="1" x14ac:dyDescent="0.3">
      <c r="I49" s="40"/>
    </row>
    <row r="50" spans="9:9" s="39" customFormat="1" x14ac:dyDescent="0.3">
      <c r="I50" s="40"/>
    </row>
    <row r="51" spans="9:9" s="39" customFormat="1" x14ac:dyDescent="0.3">
      <c r="I51" s="40"/>
    </row>
    <row r="52" spans="9:9" s="39" customFormat="1" x14ac:dyDescent="0.3">
      <c r="I52" s="40"/>
    </row>
    <row r="53" spans="9:9" s="39" customFormat="1" x14ac:dyDescent="0.3">
      <c r="I53" s="40"/>
    </row>
    <row r="54" spans="9:9" s="39" customFormat="1" x14ac:dyDescent="0.3">
      <c r="I54" s="40"/>
    </row>
    <row r="55" spans="9:9" s="39" customFormat="1" x14ac:dyDescent="0.3">
      <c r="I55" s="40"/>
    </row>
    <row r="56" spans="9:9" s="39" customFormat="1" x14ac:dyDescent="0.3">
      <c r="I56" s="40"/>
    </row>
    <row r="57" spans="9:9" s="39" customFormat="1" x14ac:dyDescent="0.3">
      <c r="I57" s="40"/>
    </row>
    <row r="58" spans="9:9" s="39" customFormat="1" x14ac:dyDescent="0.3">
      <c r="I58" s="40"/>
    </row>
    <row r="59" spans="9:9" s="39" customFormat="1" x14ac:dyDescent="0.3">
      <c r="I59" s="40"/>
    </row>
    <row r="60" spans="9:9" s="39" customFormat="1" x14ac:dyDescent="0.3">
      <c r="I60" s="40"/>
    </row>
    <row r="61" spans="9:9" s="39" customFormat="1" x14ac:dyDescent="0.3">
      <c r="I61" s="40"/>
    </row>
    <row r="62" spans="9:9" s="39" customFormat="1" x14ac:dyDescent="0.3">
      <c r="I62" s="40"/>
    </row>
    <row r="63" spans="9:9" s="39" customFormat="1" x14ac:dyDescent="0.3">
      <c r="I63" s="40"/>
    </row>
    <row r="64" spans="9:9" s="39" customFormat="1" x14ac:dyDescent="0.3">
      <c r="I64" s="40"/>
    </row>
    <row r="65" spans="9:9" s="39" customFormat="1" x14ac:dyDescent="0.3">
      <c r="I65" s="40"/>
    </row>
    <row r="66" spans="9:9" s="39" customFormat="1" x14ac:dyDescent="0.3">
      <c r="I66" s="40"/>
    </row>
    <row r="67" spans="9:9" s="39" customFormat="1" x14ac:dyDescent="0.3">
      <c r="I67" s="40"/>
    </row>
    <row r="68" spans="9:9" s="39" customFormat="1" x14ac:dyDescent="0.3">
      <c r="I68" s="40"/>
    </row>
    <row r="69" spans="9:9" s="39" customFormat="1" x14ac:dyDescent="0.3">
      <c r="I69" s="40"/>
    </row>
    <row r="70" spans="9:9" s="39" customFormat="1" x14ac:dyDescent="0.3">
      <c r="I70" s="40"/>
    </row>
    <row r="71" spans="9:9" s="39" customFormat="1" x14ac:dyDescent="0.3">
      <c r="I71" s="40"/>
    </row>
    <row r="72" spans="9:9" s="39" customFormat="1" x14ac:dyDescent="0.3">
      <c r="I72" s="40"/>
    </row>
    <row r="73" spans="9:9" s="39" customFormat="1" x14ac:dyDescent="0.3">
      <c r="I73" s="40"/>
    </row>
    <row r="74" spans="9:9" s="39" customFormat="1" x14ac:dyDescent="0.3">
      <c r="I74" s="40"/>
    </row>
    <row r="75" spans="9:9" s="39" customFormat="1" x14ac:dyDescent="0.3">
      <c r="I75" s="40"/>
    </row>
    <row r="76" spans="9:9" s="39" customFormat="1" x14ac:dyDescent="0.3">
      <c r="I76" s="40"/>
    </row>
    <row r="77" spans="9:9" s="39" customFormat="1" x14ac:dyDescent="0.3">
      <c r="I77" s="40"/>
    </row>
    <row r="78" spans="9:9" s="39" customFormat="1" x14ac:dyDescent="0.3">
      <c r="I78" s="40"/>
    </row>
    <row r="79" spans="9:9" s="39" customFormat="1" x14ac:dyDescent="0.3">
      <c r="I79" s="40"/>
    </row>
    <row r="80" spans="9:9" s="39" customFormat="1" x14ac:dyDescent="0.3">
      <c r="I80" s="40"/>
    </row>
    <row r="81" spans="9:9" s="39" customFormat="1" x14ac:dyDescent="0.3">
      <c r="I81" s="40"/>
    </row>
    <row r="82" spans="9:9" s="39" customFormat="1" x14ac:dyDescent="0.3">
      <c r="I82" s="40"/>
    </row>
    <row r="83" spans="9:9" s="39" customFormat="1" x14ac:dyDescent="0.3">
      <c r="I83" s="40"/>
    </row>
    <row r="84" spans="9:9" s="39" customFormat="1" x14ac:dyDescent="0.3">
      <c r="I84" s="40"/>
    </row>
    <row r="85" spans="9:9" s="39" customFormat="1" x14ac:dyDescent="0.3">
      <c r="I85" s="40"/>
    </row>
    <row r="86" spans="9:9" s="39" customFormat="1" x14ac:dyDescent="0.3">
      <c r="I86" s="40"/>
    </row>
    <row r="87" spans="9:9" s="39" customFormat="1" x14ac:dyDescent="0.3">
      <c r="I87" s="40"/>
    </row>
    <row r="88" spans="9:9" s="39" customFormat="1" x14ac:dyDescent="0.3">
      <c r="I88" s="40"/>
    </row>
    <row r="89" spans="9:9" s="39" customFormat="1" x14ac:dyDescent="0.3">
      <c r="I89" s="40"/>
    </row>
    <row r="90" spans="9:9" s="39" customFormat="1" x14ac:dyDescent="0.3">
      <c r="I90" s="40"/>
    </row>
    <row r="91" spans="9:9" s="39" customFormat="1" x14ac:dyDescent="0.3">
      <c r="I91" s="40"/>
    </row>
    <row r="92" spans="9:9" s="39" customFormat="1" x14ac:dyDescent="0.3">
      <c r="I92" s="40"/>
    </row>
    <row r="93" spans="9:9" s="39" customFormat="1" x14ac:dyDescent="0.3">
      <c r="I93" s="40"/>
    </row>
    <row r="94" spans="9:9" s="39" customFormat="1" x14ac:dyDescent="0.3">
      <c r="I94" s="40"/>
    </row>
    <row r="95" spans="9:9" s="39" customFormat="1" x14ac:dyDescent="0.3">
      <c r="I95" s="40"/>
    </row>
    <row r="96" spans="9:9" s="39" customFormat="1" x14ac:dyDescent="0.3">
      <c r="I96" s="40"/>
    </row>
    <row r="97" spans="9:9" s="39" customFormat="1" x14ac:dyDescent="0.3">
      <c r="I97" s="40"/>
    </row>
    <row r="98" spans="9:9" s="39" customFormat="1" x14ac:dyDescent="0.3">
      <c r="I98" s="40"/>
    </row>
    <row r="99" spans="9:9" s="39" customFormat="1" x14ac:dyDescent="0.3">
      <c r="I99" s="40"/>
    </row>
    <row r="100" spans="9:9" s="39" customFormat="1" x14ac:dyDescent="0.3">
      <c r="I100" s="40"/>
    </row>
    <row r="101" spans="9:9" s="39" customFormat="1" x14ac:dyDescent="0.3">
      <c r="I101" s="40"/>
    </row>
    <row r="102" spans="9:9" s="39" customFormat="1" x14ac:dyDescent="0.3">
      <c r="I102" s="40"/>
    </row>
    <row r="103" spans="9:9" s="39" customFormat="1" x14ac:dyDescent="0.3">
      <c r="I103" s="40"/>
    </row>
    <row r="104" spans="9:9" s="39" customFormat="1" x14ac:dyDescent="0.3">
      <c r="I104" s="40"/>
    </row>
    <row r="105" spans="9:9" s="39" customFormat="1" x14ac:dyDescent="0.3">
      <c r="I105" s="40"/>
    </row>
    <row r="106" spans="9:9" s="39" customFormat="1" x14ac:dyDescent="0.3">
      <c r="I106" s="40"/>
    </row>
    <row r="107" spans="9:9" s="39" customFormat="1" x14ac:dyDescent="0.3">
      <c r="I107" s="40"/>
    </row>
    <row r="108" spans="9:9" s="39" customFormat="1" x14ac:dyDescent="0.3">
      <c r="I108" s="40"/>
    </row>
    <row r="109" spans="9:9" s="39" customFormat="1" x14ac:dyDescent="0.3">
      <c r="I109" s="40"/>
    </row>
    <row r="110" spans="9:9" s="39" customFormat="1" x14ac:dyDescent="0.3">
      <c r="I110" s="40"/>
    </row>
    <row r="111" spans="9:9" s="39" customFormat="1" x14ac:dyDescent="0.3">
      <c r="I111" s="40"/>
    </row>
    <row r="112" spans="9:9" s="39" customFormat="1" x14ac:dyDescent="0.3">
      <c r="I112" s="40"/>
    </row>
    <row r="113" spans="9:9" s="39" customFormat="1" x14ac:dyDescent="0.3">
      <c r="I113" s="40"/>
    </row>
    <row r="114" spans="9:9" s="39" customFormat="1" x14ac:dyDescent="0.3">
      <c r="I114" s="40"/>
    </row>
    <row r="115" spans="9:9" s="39" customFormat="1" x14ac:dyDescent="0.3">
      <c r="I115" s="40"/>
    </row>
    <row r="116" spans="9:9" s="39" customFormat="1" x14ac:dyDescent="0.3">
      <c r="I116" s="40"/>
    </row>
    <row r="117" spans="9:9" s="39" customFormat="1" x14ac:dyDescent="0.3">
      <c r="I117" s="40"/>
    </row>
    <row r="118" spans="9:9" s="39" customFormat="1" x14ac:dyDescent="0.3">
      <c r="I118" s="40"/>
    </row>
    <row r="119" spans="9:9" s="39" customFormat="1" x14ac:dyDescent="0.3">
      <c r="I119" s="40"/>
    </row>
    <row r="120" spans="9:9" s="39" customFormat="1" x14ac:dyDescent="0.3">
      <c r="I120" s="40"/>
    </row>
    <row r="121" spans="9:9" s="39" customFormat="1" x14ac:dyDescent="0.3">
      <c r="I121" s="40"/>
    </row>
    <row r="122" spans="9:9" s="39" customFormat="1" x14ac:dyDescent="0.3">
      <c r="I122" s="40"/>
    </row>
    <row r="123" spans="9:9" s="39" customFormat="1" x14ac:dyDescent="0.3">
      <c r="I123" s="40"/>
    </row>
    <row r="124" spans="9:9" s="39" customFormat="1" x14ac:dyDescent="0.3">
      <c r="I124" s="40"/>
    </row>
    <row r="125" spans="9:9" s="39" customFormat="1" x14ac:dyDescent="0.3">
      <c r="I125" s="40"/>
    </row>
    <row r="126" spans="9:9" s="39" customFormat="1" x14ac:dyDescent="0.3">
      <c r="I126" s="40"/>
    </row>
    <row r="127" spans="9:9" s="39" customFormat="1" x14ac:dyDescent="0.3">
      <c r="I127" s="40"/>
    </row>
    <row r="128" spans="9:9" s="39" customFormat="1" x14ac:dyDescent="0.3">
      <c r="I128" s="40"/>
    </row>
    <row r="129" spans="9:9" s="39" customFormat="1" x14ac:dyDescent="0.3">
      <c r="I129" s="40"/>
    </row>
    <row r="130" spans="9:9" s="39" customFormat="1" x14ac:dyDescent="0.3">
      <c r="I130" s="40"/>
    </row>
    <row r="131" spans="9:9" s="39" customFormat="1" x14ac:dyDescent="0.3">
      <c r="I131" s="40"/>
    </row>
    <row r="132" spans="9:9" s="39" customFormat="1" x14ac:dyDescent="0.3">
      <c r="I132" s="40"/>
    </row>
    <row r="133" spans="9:9" s="39" customFormat="1" x14ac:dyDescent="0.3">
      <c r="I133" s="40"/>
    </row>
    <row r="134" spans="9:9" s="39" customFormat="1" x14ac:dyDescent="0.3">
      <c r="I134" s="40"/>
    </row>
    <row r="135" spans="9:9" s="39" customFormat="1" x14ac:dyDescent="0.3">
      <c r="I135" s="40"/>
    </row>
    <row r="136" spans="9:9" s="39" customFormat="1" x14ac:dyDescent="0.3">
      <c r="I136" s="40"/>
    </row>
    <row r="137" spans="9:9" s="39" customFormat="1" x14ac:dyDescent="0.3">
      <c r="I137" s="40"/>
    </row>
    <row r="138" spans="9:9" s="39" customFormat="1" x14ac:dyDescent="0.3">
      <c r="I138" s="40"/>
    </row>
    <row r="139" spans="9:9" s="39" customFormat="1" x14ac:dyDescent="0.3">
      <c r="I139" s="40"/>
    </row>
    <row r="140" spans="9:9" s="39" customFormat="1" x14ac:dyDescent="0.3">
      <c r="I140" s="40"/>
    </row>
    <row r="141" spans="9:9" s="39" customFormat="1" x14ac:dyDescent="0.3">
      <c r="I141" s="40"/>
    </row>
    <row r="142" spans="9:9" s="39" customFormat="1" x14ac:dyDescent="0.3">
      <c r="I142" s="40"/>
    </row>
    <row r="143" spans="9:9" s="39" customFormat="1" x14ac:dyDescent="0.3">
      <c r="I143" s="40"/>
    </row>
    <row r="144" spans="9:9" s="39" customFormat="1" x14ac:dyDescent="0.3">
      <c r="I144" s="40"/>
    </row>
    <row r="145" spans="9:9" s="39" customFormat="1" x14ac:dyDescent="0.3">
      <c r="I145" s="40"/>
    </row>
    <row r="146" spans="9:9" s="39" customFormat="1" x14ac:dyDescent="0.3">
      <c r="I146" s="40"/>
    </row>
    <row r="147" spans="9:9" s="39" customFormat="1" x14ac:dyDescent="0.3">
      <c r="I147" s="40"/>
    </row>
    <row r="148" spans="9:9" s="39" customFormat="1" x14ac:dyDescent="0.3">
      <c r="I148" s="40"/>
    </row>
    <row r="149" spans="9:9" s="39" customFormat="1" x14ac:dyDescent="0.3">
      <c r="I149" s="40"/>
    </row>
    <row r="150" spans="9:9" s="39" customFormat="1" x14ac:dyDescent="0.3">
      <c r="I150" s="40"/>
    </row>
    <row r="151" spans="9:9" s="39" customFormat="1" x14ac:dyDescent="0.3">
      <c r="I151" s="40"/>
    </row>
    <row r="152" spans="9:9" s="39" customFormat="1" x14ac:dyDescent="0.3">
      <c r="I152" s="40"/>
    </row>
    <row r="153" spans="9:9" s="39" customFormat="1" x14ac:dyDescent="0.3">
      <c r="I153" s="40"/>
    </row>
    <row r="154" spans="9:9" s="39" customFormat="1" x14ac:dyDescent="0.3">
      <c r="I154" s="40"/>
    </row>
    <row r="155" spans="9:9" s="39" customFormat="1" x14ac:dyDescent="0.3">
      <c r="I155" s="40"/>
    </row>
    <row r="156" spans="9:9" s="39" customFormat="1" x14ac:dyDescent="0.3">
      <c r="I156" s="40"/>
    </row>
    <row r="157" spans="9:9" s="39" customFormat="1" x14ac:dyDescent="0.3">
      <c r="I157" s="40"/>
    </row>
    <row r="158" spans="9:9" s="39" customFormat="1" x14ac:dyDescent="0.3">
      <c r="I158" s="40"/>
    </row>
    <row r="159" spans="9:9" s="39" customFormat="1" x14ac:dyDescent="0.3">
      <c r="I159" s="40"/>
    </row>
    <row r="160" spans="9:9" s="39" customFormat="1" x14ac:dyDescent="0.3">
      <c r="I160" s="40"/>
    </row>
    <row r="161" spans="9:9" s="39" customFormat="1" x14ac:dyDescent="0.3">
      <c r="I161" s="40"/>
    </row>
    <row r="162" spans="9:9" s="39" customFormat="1" x14ac:dyDescent="0.3">
      <c r="I162" s="40"/>
    </row>
    <row r="163" spans="9:9" s="39" customFormat="1" x14ac:dyDescent="0.3">
      <c r="I163" s="40"/>
    </row>
    <row r="164" spans="9:9" s="39" customFormat="1" x14ac:dyDescent="0.3">
      <c r="I164" s="40"/>
    </row>
    <row r="165" spans="9:9" s="39" customFormat="1" x14ac:dyDescent="0.3">
      <c r="I165" s="40"/>
    </row>
    <row r="166" spans="9:9" s="39" customFormat="1" x14ac:dyDescent="0.3">
      <c r="I166" s="40"/>
    </row>
    <row r="167" spans="9:9" s="39" customFormat="1" x14ac:dyDescent="0.3">
      <c r="I167" s="40"/>
    </row>
    <row r="168" spans="9:9" s="39" customFormat="1" x14ac:dyDescent="0.3">
      <c r="I168" s="40"/>
    </row>
    <row r="169" spans="9:9" s="39" customFormat="1" x14ac:dyDescent="0.3">
      <c r="I169" s="40"/>
    </row>
    <row r="170" spans="9:9" s="39" customFormat="1" x14ac:dyDescent="0.3">
      <c r="I170" s="40"/>
    </row>
    <row r="171" spans="9:9" s="39" customFormat="1" x14ac:dyDescent="0.3">
      <c r="I171" s="40"/>
    </row>
    <row r="172" spans="9:9" s="39" customFormat="1" x14ac:dyDescent="0.3">
      <c r="I172" s="40"/>
    </row>
    <row r="173" spans="9:9" s="39" customFormat="1" x14ac:dyDescent="0.3">
      <c r="I173" s="40"/>
    </row>
    <row r="174" spans="9:9" s="39" customFormat="1" x14ac:dyDescent="0.3">
      <c r="I174" s="40"/>
    </row>
    <row r="175" spans="9:9" s="39" customFormat="1" x14ac:dyDescent="0.3">
      <c r="I175" s="40"/>
    </row>
    <row r="176" spans="9:9" s="39" customFormat="1" x14ac:dyDescent="0.3">
      <c r="I176" s="40"/>
    </row>
    <row r="177" spans="9:9" s="39" customFormat="1" x14ac:dyDescent="0.3">
      <c r="I177" s="40"/>
    </row>
    <row r="178" spans="9:9" s="39" customFormat="1" x14ac:dyDescent="0.3">
      <c r="I178" s="40"/>
    </row>
    <row r="179" spans="9:9" s="39" customFormat="1" x14ac:dyDescent="0.3">
      <c r="I179" s="40"/>
    </row>
    <row r="180" spans="9:9" s="39" customFormat="1" x14ac:dyDescent="0.3">
      <c r="I180" s="40"/>
    </row>
    <row r="181" spans="9:9" s="39" customFormat="1" x14ac:dyDescent="0.3">
      <c r="I181" s="40"/>
    </row>
    <row r="182" spans="9:9" s="39" customFormat="1" x14ac:dyDescent="0.3">
      <c r="I182" s="40"/>
    </row>
    <row r="183" spans="9:9" s="39" customFormat="1" x14ac:dyDescent="0.3">
      <c r="I183" s="40"/>
    </row>
    <row r="184" spans="9:9" s="39" customFormat="1" x14ac:dyDescent="0.3">
      <c r="I184" s="40"/>
    </row>
    <row r="185" spans="9:9" s="39" customFormat="1" x14ac:dyDescent="0.3">
      <c r="I185" s="40"/>
    </row>
    <row r="186" spans="9:9" s="39" customFormat="1" x14ac:dyDescent="0.3">
      <c r="I186" s="40"/>
    </row>
    <row r="187" spans="9:9" s="39" customFormat="1" x14ac:dyDescent="0.3">
      <c r="I187" s="40"/>
    </row>
    <row r="188" spans="9:9" s="39" customFormat="1" x14ac:dyDescent="0.3">
      <c r="I188" s="40"/>
    </row>
    <row r="189" spans="9:9" s="39" customFormat="1" x14ac:dyDescent="0.3">
      <c r="I189" s="40"/>
    </row>
    <row r="190" spans="9:9" s="39" customFormat="1" x14ac:dyDescent="0.3">
      <c r="I190" s="40"/>
    </row>
    <row r="191" spans="9:9" s="39" customFormat="1" x14ac:dyDescent="0.3">
      <c r="I191" s="40"/>
    </row>
    <row r="192" spans="9:9" s="39" customFormat="1" x14ac:dyDescent="0.3">
      <c r="I192" s="40"/>
    </row>
    <row r="193" spans="9:9" s="39" customFormat="1" x14ac:dyDescent="0.3">
      <c r="I193" s="40"/>
    </row>
    <row r="194" spans="9:9" s="39" customFormat="1" x14ac:dyDescent="0.3">
      <c r="I194" s="40"/>
    </row>
    <row r="195" spans="9:9" s="39" customFormat="1" x14ac:dyDescent="0.3">
      <c r="I195" s="40"/>
    </row>
    <row r="196" spans="9:9" s="39" customFormat="1" x14ac:dyDescent="0.3">
      <c r="I196" s="40"/>
    </row>
    <row r="197" spans="9:9" s="39" customFormat="1" x14ac:dyDescent="0.3">
      <c r="I197" s="40"/>
    </row>
    <row r="198" spans="9:9" s="39" customFormat="1" x14ac:dyDescent="0.3">
      <c r="I198" s="40"/>
    </row>
    <row r="199" spans="9:9" s="39" customFormat="1" x14ac:dyDescent="0.3">
      <c r="I199" s="40"/>
    </row>
    <row r="200" spans="9:9" s="39" customFormat="1" x14ac:dyDescent="0.3">
      <c r="I200" s="40"/>
    </row>
    <row r="201" spans="9:9" s="39" customFormat="1" x14ac:dyDescent="0.3">
      <c r="I201" s="40"/>
    </row>
    <row r="202" spans="9:9" s="39" customFormat="1" x14ac:dyDescent="0.3">
      <c r="I202" s="40"/>
    </row>
    <row r="203" spans="9:9" s="39" customFormat="1" x14ac:dyDescent="0.3">
      <c r="I203" s="40"/>
    </row>
    <row r="204" spans="9:9" s="39" customFormat="1" x14ac:dyDescent="0.3">
      <c r="I204" s="40"/>
    </row>
    <row r="205" spans="9:9" s="39" customFormat="1" x14ac:dyDescent="0.3">
      <c r="I205" s="40"/>
    </row>
    <row r="206" spans="9:9" s="39" customFormat="1" x14ac:dyDescent="0.3">
      <c r="I206" s="40"/>
    </row>
    <row r="207" spans="9:9" s="39" customFormat="1" x14ac:dyDescent="0.3">
      <c r="I207" s="40"/>
    </row>
    <row r="208" spans="9:9" s="39" customFormat="1" x14ac:dyDescent="0.3">
      <c r="I208" s="40"/>
    </row>
    <row r="209" spans="9:9" s="39" customFormat="1" x14ac:dyDescent="0.3">
      <c r="I209" s="40"/>
    </row>
    <row r="210" spans="9:9" s="39" customFormat="1" x14ac:dyDescent="0.3">
      <c r="I210" s="40"/>
    </row>
    <row r="211" spans="9:9" s="39" customFormat="1" x14ac:dyDescent="0.3">
      <c r="I211" s="40"/>
    </row>
    <row r="212" spans="9:9" s="39" customFormat="1" x14ac:dyDescent="0.3">
      <c r="I212" s="40"/>
    </row>
    <row r="213" spans="9:9" s="39" customFormat="1" x14ac:dyDescent="0.3">
      <c r="I213" s="40"/>
    </row>
    <row r="214" spans="9:9" s="39" customFormat="1" x14ac:dyDescent="0.3">
      <c r="I214" s="40"/>
    </row>
    <row r="215" spans="9:9" s="39" customFormat="1" x14ac:dyDescent="0.3">
      <c r="I215" s="40"/>
    </row>
    <row r="216" spans="9:9" s="39" customFormat="1" x14ac:dyDescent="0.3">
      <c r="I216" s="40"/>
    </row>
    <row r="217" spans="9:9" s="39" customFormat="1" x14ac:dyDescent="0.3">
      <c r="I217" s="40"/>
    </row>
    <row r="218" spans="9:9" s="39" customFormat="1" x14ac:dyDescent="0.3">
      <c r="I218" s="40"/>
    </row>
    <row r="219" spans="9:9" s="39" customFormat="1" x14ac:dyDescent="0.3">
      <c r="I219" s="40"/>
    </row>
    <row r="220" spans="9:9" s="39" customFormat="1" x14ac:dyDescent="0.3">
      <c r="I220" s="40"/>
    </row>
    <row r="221" spans="9:9" s="39" customFormat="1" x14ac:dyDescent="0.3">
      <c r="I221" s="40"/>
    </row>
    <row r="222" spans="9:9" s="39" customFormat="1" x14ac:dyDescent="0.3">
      <c r="I222" s="40"/>
    </row>
    <row r="223" spans="9:9" s="39" customFormat="1" x14ac:dyDescent="0.3">
      <c r="I223" s="40"/>
    </row>
    <row r="224" spans="9:9" s="39" customFormat="1" x14ac:dyDescent="0.3">
      <c r="I224" s="40"/>
    </row>
    <row r="225" spans="9:9" s="39" customFormat="1" x14ac:dyDescent="0.3">
      <c r="I225" s="40"/>
    </row>
    <row r="226" spans="9:9" s="39" customFormat="1" x14ac:dyDescent="0.3">
      <c r="I226" s="40"/>
    </row>
    <row r="227" spans="9:9" s="39" customFormat="1" x14ac:dyDescent="0.3">
      <c r="I227" s="40"/>
    </row>
    <row r="228" spans="9:9" s="39" customFormat="1" x14ac:dyDescent="0.3">
      <c r="I228" s="40"/>
    </row>
    <row r="229" spans="9:9" s="39" customFormat="1" x14ac:dyDescent="0.3">
      <c r="I229" s="40"/>
    </row>
    <row r="230" spans="9:9" s="39" customFormat="1" x14ac:dyDescent="0.3">
      <c r="I230" s="40"/>
    </row>
    <row r="231" spans="9:9" s="39" customFormat="1" x14ac:dyDescent="0.3">
      <c r="I231" s="40"/>
    </row>
    <row r="232" spans="9:9" s="39" customFormat="1" x14ac:dyDescent="0.3">
      <c r="I232" s="40"/>
    </row>
    <row r="233" spans="9:9" s="39" customFormat="1" x14ac:dyDescent="0.3">
      <c r="I233" s="40"/>
    </row>
    <row r="234" spans="9:9" s="39" customFormat="1" x14ac:dyDescent="0.3">
      <c r="I234" s="40"/>
    </row>
    <row r="235" spans="9:9" s="39" customFormat="1" x14ac:dyDescent="0.3">
      <c r="I235" s="40"/>
    </row>
    <row r="236" spans="9:9" s="39" customFormat="1" x14ac:dyDescent="0.3">
      <c r="I236" s="40"/>
    </row>
    <row r="237" spans="9:9" s="39" customFormat="1" x14ac:dyDescent="0.3">
      <c r="I237" s="40"/>
    </row>
    <row r="238" spans="9:9" s="39" customFormat="1" x14ac:dyDescent="0.3">
      <c r="I238" s="40"/>
    </row>
    <row r="239" spans="9:9" s="39" customFormat="1" x14ac:dyDescent="0.3">
      <c r="I239" s="40"/>
    </row>
    <row r="240" spans="9:9" s="39" customFormat="1" x14ac:dyDescent="0.3">
      <c r="I240" s="40"/>
    </row>
    <row r="241" spans="9:9" s="39" customFormat="1" x14ac:dyDescent="0.3">
      <c r="I241" s="40"/>
    </row>
    <row r="242" spans="9:9" s="39" customFormat="1" x14ac:dyDescent="0.3">
      <c r="I242" s="40"/>
    </row>
    <row r="243" spans="9:9" s="39" customFormat="1" x14ac:dyDescent="0.3">
      <c r="I243" s="40"/>
    </row>
    <row r="244" spans="9:9" s="39" customFormat="1" x14ac:dyDescent="0.3">
      <c r="I244" s="40"/>
    </row>
    <row r="245" spans="9:9" s="39" customFormat="1" x14ac:dyDescent="0.3">
      <c r="I245" s="40"/>
    </row>
    <row r="246" spans="9:9" s="39" customFormat="1" x14ac:dyDescent="0.3">
      <c r="I246" s="40"/>
    </row>
    <row r="247" spans="9:9" s="39" customFormat="1" x14ac:dyDescent="0.3">
      <c r="I247" s="40"/>
    </row>
    <row r="248" spans="9:9" s="39" customFormat="1" x14ac:dyDescent="0.3">
      <c r="I248" s="40"/>
    </row>
    <row r="249" spans="9:9" s="39" customFormat="1" x14ac:dyDescent="0.3">
      <c r="I249" s="40"/>
    </row>
    <row r="250" spans="9:9" s="39" customFormat="1" x14ac:dyDescent="0.3">
      <c r="I250" s="40"/>
    </row>
    <row r="251" spans="9:9" s="39" customFormat="1" x14ac:dyDescent="0.3">
      <c r="I251" s="40"/>
    </row>
    <row r="252" spans="9:9" s="39" customFormat="1" x14ac:dyDescent="0.3">
      <c r="I252" s="40"/>
    </row>
    <row r="253" spans="9:9" s="39" customFormat="1" x14ac:dyDescent="0.3">
      <c r="I253" s="40"/>
    </row>
    <row r="254" spans="9:9" s="39" customFormat="1" x14ac:dyDescent="0.3">
      <c r="I254" s="40"/>
    </row>
    <row r="255" spans="9:9" s="39" customFormat="1" x14ac:dyDescent="0.3">
      <c r="I255" s="40"/>
    </row>
    <row r="256" spans="9:9" s="39" customFormat="1" x14ac:dyDescent="0.3">
      <c r="I256" s="40"/>
    </row>
    <row r="257" spans="9:9" s="39" customFormat="1" x14ac:dyDescent="0.3">
      <c r="I257" s="40"/>
    </row>
    <row r="258" spans="9:9" s="39" customFormat="1" x14ac:dyDescent="0.3">
      <c r="I258" s="40"/>
    </row>
    <row r="259" spans="9:9" s="39" customFormat="1" x14ac:dyDescent="0.3">
      <c r="I259" s="40"/>
    </row>
    <row r="260" spans="9:9" s="39" customFormat="1" x14ac:dyDescent="0.3">
      <c r="I260" s="40"/>
    </row>
    <row r="261" spans="9:9" s="39" customFormat="1" x14ac:dyDescent="0.3">
      <c r="I261" s="40"/>
    </row>
    <row r="262" spans="9:9" s="39" customFormat="1" x14ac:dyDescent="0.3">
      <c r="I262" s="40"/>
    </row>
    <row r="263" spans="9:9" s="39" customFormat="1" x14ac:dyDescent="0.3">
      <c r="I263" s="40"/>
    </row>
    <row r="264" spans="9:9" s="39" customFormat="1" x14ac:dyDescent="0.3">
      <c r="I264" s="40"/>
    </row>
    <row r="265" spans="9:9" s="39" customFormat="1" x14ac:dyDescent="0.3">
      <c r="I265" s="40"/>
    </row>
    <row r="266" spans="9:9" s="39" customFormat="1" x14ac:dyDescent="0.3">
      <c r="I266" s="40"/>
    </row>
    <row r="267" spans="9:9" s="39" customFormat="1" x14ac:dyDescent="0.3">
      <c r="I267" s="40"/>
    </row>
    <row r="268" spans="9:9" s="39" customFormat="1" x14ac:dyDescent="0.3">
      <c r="I268" s="40"/>
    </row>
    <row r="269" spans="9:9" s="39" customFormat="1" x14ac:dyDescent="0.3">
      <c r="I269" s="40"/>
    </row>
    <row r="270" spans="9:9" s="39" customFormat="1" x14ac:dyDescent="0.3">
      <c r="I270" s="40"/>
    </row>
    <row r="271" spans="9:9" s="39" customFormat="1" x14ac:dyDescent="0.3">
      <c r="I271" s="40"/>
    </row>
    <row r="272" spans="9:9" s="39" customFormat="1" x14ac:dyDescent="0.3">
      <c r="I272" s="40"/>
    </row>
    <row r="273" spans="9:9" s="39" customFormat="1" x14ac:dyDescent="0.3">
      <c r="I273" s="40"/>
    </row>
    <row r="274" spans="9:9" s="39" customFormat="1" x14ac:dyDescent="0.3">
      <c r="I274" s="40"/>
    </row>
    <row r="275" spans="9:9" s="39" customFormat="1" x14ac:dyDescent="0.3">
      <c r="I275" s="40"/>
    </row>
    <row r="276" spans="9:9" s="39" customFormat="1" x14ac:dyDescent="0.3">
      <c r="I276" s="40"/>
    </row>
    <row r="277" spans="9:9" s="39" customFormat="1" x14ac:dyDescent="0.3">
      <c r="I277" s="40"/>
    </row>
    <row r="278" spans="9:9" s="39" customFormat="1" x14ac:dyDescent="0.3">
      <c r="I278" s="40"/>
    </row>
    <row r="279" spans="9:9" s="39" customFormat="1" x14ac:dyDescent="0.3">
      <c r="I279" s="40"/>
    </row>
    <row r="280" spans="9:9" s="39" customFormat="1" x14ac:dyDescent="0.3">
      <c r="I280" s="40"/>
    </row>
    <row r="281" spans="9:9" s="39" customFormat="1" x14ac:dyDescent="0.3">
      <c r="I281" s="40"/>
    </row>
    <row r="282" spans="9:9" s="39" customFormat="1" x14ac:dyDescent="0.3">
      <c r="I282" s="40"/>
    </row>
    <row r="283" spans="9:9" s="39" customFormat="1" x14ac:dyDescent="0.3">
      <c r="I283" s="40"/>
    </row>
    <row r="284" spans="9:9" s="39" customFormat="1" x14ac:dyDescent="0.3">
      <c r="I284" s="40"/>
    </row>
    <row r="285" spans="9:9" s="39" customFormat="1" x14ac:dyDescent="0.3">
      <c r="I285" s="40"/>
    </row>
    <row r="286" spans="9:9" s="39" customFormat="1" x14ac:dyDescent="0.3">
      <c r="I286" s="40"/>
    </row>
    <row r="287" spans="9:9" s="39" customFormat="1" x14ac:dyDescent="0.3">
      <c r="I287" s="40"/>
    </row>
    <row r="288" spans="9:9" s="39" customFormat="1" x14ac:dyDescent="0.3">
      <c r="I288" s="40"/>
    </row>
    <row r="289" spans="9:9" s="39" customFormat="1" x14ac:dyDescent="0.3">
      <c r="I289" s="40"/>
    </row>
    <row r="290" spans="9:9" s="39" customFormat="1" x14ac:dyDescent="0.3">
      <c r="I290" s="40"/>
    </row>
    <row r="291" spans="9:9" s="39" customFormat="1" x14ac:dyDescent="0.3">
      <c r="I291" s="40"/>
    </row>
    <row r="292" spans="9:9" s="39" customFormat="1" x14ac:dyDescent="0.3">
      <c r="I292" s="40"/>
    </row>
    <row r="293" spans="9:9" s="39" customFormat="1" x14ac:dyDescent="0.3">
      <c r="I293" s="40"/>
    </row>
    <row r="294" spans="9:9" s="39" customFormat="1" x14ac:dyDescent="0.3">
      <c r="I294" s="40"/>
    </row>
    <row r="295" spans="9:9" s="39" customFormat="1" x14ac:dyDescent="0.3">
      <c r="I295" s="40"/>
    </row>
    <row r="296" spans="9:9" s="39" customFormat="1" x14ac:dyDescent="0.3">
      <c r="I296" s="40"/>
    </row>
    <row r="297" spans="9:9" s="39" customFormat="1" x14ac:dyDescent="0.3">
      <c r="I297" s="40"/>
    </row>
    <row r="298" spans="9:9" s="39" customFormat="1" x14ac:dyDescent="0.3">
      <c r="I298" s="40"/>
    </row>
    <row r="299" spans="9:9" s="39" customFormat="1" x14ac:dyDescent="0.3">
      <c r="I299" s="40"/>
    </row>
    <row r="300" spans="9:9" s="39" customFormat="1" x14ac:dyDescent="0.3">
      <c r="I300" s="40"/>
    </row>
    <row r="301" spans="9:9" s="39" customFormat="1" x14ac:dyDescent="0.3">
      <c r="I301" s="40"/>
    </row>
    <row r="302" spans="9:9" s="39" customFormat="1" x14ac:dyDescent="0.3">
      <c r="I302" s="40"/>
    </row>
    <row r="303" spans="9:9" s="39" customFormat="1" x14ac:dyDescent="0.3">
      <c r="I303" s="40"/>
    </row>
    <row r="304" spans="9:9" s="39" customFormat="1" x14ac:dyDescent="0.3">
      <c r="I304" s="40"/>
    </row>
    <row r="305" spans="9:9" s="39" customFormat="1" x14ac:dyDescent="0.3">
      <c r="I305" s="40"/>
    </row>
    <row r="306" spans="9:9" s="39" customFormat="1" x14ac:dyDescent="0.3">
      <c r="I306" s="40"/>
    </row>
    <row r="307" spans="9:9" s="39" customFormat="1" x14ac:dyDescent="0.3">
      <c r="I307" s="40"/>
    </row>
    <row r="308" spans="9:9" s="39" customFormat="1" x14ac:dyDescent="0.3">
      <c r="I308" s="40"/>
    </row>
    <row r="309" spans="9:9" s="39" customFormat="1" x14ac:dyDescent="0.3">
      <c r="I309" s="40"/>
    </row>
    <row r="310" spans="9:9" s="39" customFormat="1" x14ac:dyDescent="0.3">
      <c r="I310" s="40"/>
    </row>
    <row r="311" spans="9:9" s="39" customFormat="1" x14ac:dyDescent="0.3">
      <c r="I311" s="40"/>
    </row>
    <row r="312" spans="9:9" s="39" customFormat="1" x14ac:dyDescent="0.3">
      <c r="I312" s="40"/>
    </row>
    <row r="313" spans="9:9" s="39" customFormat="1" x14ac:dyDescent="0.3">
      <c r="I313" s="40"/>
    </row>
    <row r="314" spans="9:9" s="39" customFormat="1" x14ac:dyDescent="0.3">
      <c r="I314" s="40"/>
    </row>
    <row r="315" spans="9:9" s="39" customFormat="1" x14ac:dyDescent="0.3">
      <c r="I315" s="40"/>
    </row>
    <row r="316" spans="9:9" s="39" customFormat="1" x14ac:dyDescent="0.3">
      <c r="I316" s="40"/>
    </row>
    <row r="317" spans="9:9" s="39" customFormat="1" x14ac:dyDescent="0.3">
      <c r="I317" s="40"/>
    </row>
    <row r="318" spans="9:9" s="39" customFormat="1" x14ac:dyDescent="0.3">
      <c r="I318" s="40"/>
    </row>
    <row r="319" spans="9:9" s="39" customFormat="1" x14ac:dyDescent="0.3">
      <c r="I319" s="40"/>
    </row>
    <row r="320" spans="9:9" s="39" customFormat="1" x14ac:dyDescent="0.3">
      <c r="I320" s="40"/>
    </row>
    <row r="321" spans="9:9" s="39" customFormat="1" x14ac:dyDescent="0.3">
      <c r="I321" s="40"/>
    </row>
    <row r="322" spans="9:9" s="39" customFormat="1" x14ac:dyDescent="0.3">
      <c r="I322" s="40"/>
    </row>
    <row r="323" spans="9:9" s="39" customFormat="1" x14ac:dyDescent="0.3">
      <c r="I323" s="40"/>
    </row>
    <row r="324" spans="9:9" s="39" customFormat="1" x14ac:dyDescent="0.3">
      <c r="I324" s="40"/>
    </row>
    <row r="325" spans="9:9" s="39" customFormat="1" x14ac:dyDescent="0.3">
      <c r="I325" s="40"/>
    </row>
    <row r="326" spans="9:9" s="39" customFormat="1" x14ac:dyDescent="0.3">
      <c r="I326" s="40"/>
    </row>
    <row r="327" spans="9:9" s="39" customFormat="1" x14ac:dyDescent="0.3">
      <c r="I327" s="40"/>
    </row>
    <row r="328" spans="9:9" s="39" customFormat="1" x14ac:dyDescent="0.3">
      <c r="I328" s="40"/>
    </row>
    <row r="329" spans="9:9" s="39" customFormat="1" x14ac:dyDescent="0.3">
      <c r="I329" s="40"/>
    </row>
    <row r="330" spans="9:9" s="39" customFormat="1" x14ac:dyDescent="0.3">
      <c r="I330" s="40"/>
    </row>
    <row r="331" spans="9:9" s="39" customFormat="1" x14ac:dyDescent="0.3">
      <c r="I331" s="40"/>
    </row>
    <row r="332" spans="9:9" s="39" customFormat="1" x14ac:dyDescent="0.3">
      <c r="I332" s="40"/>
    </row>
    <row r="333" spans="9:9" s="39" customFormat="1" x14ac:dyDescent="0.3">
      <c r="I333" s="40"/>
    </row>
    <row r="334" spans="9:9" s="39" customFormat="1" x14ac:dyDescent="0.3">
      <c r="I334" s="40"/>
    </row>
    <row r="335" spans="9:9" s="39" customFormat="1" x14ac:dyDescent="0.3">
      <c r="I335" s="40"/>
    </row>
    <row r="336" spans="9:9" s="39" customFormat="1" x14ac:dyDescent="0.3">
      <c r="I336" s="40"/>
    </row>
    <row r="337" spans="9:9" s="39" customFormat="1" x14ac:dyDescent="0.3">
      <c r="I337" s="40"/>
    </row>
    <row r="338" spans="9:9" s="39" customFormat="1" x14ac:dyDescent="0.3">
      <c r="I338" s="40"/>
    </row>
    <row r="339" spans="9:9" s="39" customFormat="1" x14ac:dyDescent="0.3">
      <c r="I339" s="40"/>
    </row>
    <row r="340" spans="9:9" s="39" customFormat="1" x14ac:dyDescent="0.3">
      <c r="I340" s="40"/>
    </row>
    <row r="341" spans="9:9" s="39" customFormat="1" x14ac:dyDescent="0.3">
      <c r="I341" s="40"/>
    </row>
    <row r="342" spans="9:9" s="39" customFormat="1" x14ac:dyDescent="0.3">
      <c r="I342" s="40"/>
    </row>
    <row r="343" spans="9:9" s="39" customFormat="1" x14ac:dyDescent="0.3">
      <c r="I343" s="40"/>
    </row>
    <row r="344" spans="9:9" s="39" customFormat="1" x14ac:dyDescent="0.3">
      <c r="I344" s="40"/>
    </row>
    <row r="345" spans="9:9" s="39" customFormat="1" x14ac:dyDescent="0.3">
      <c r="I345" s="40"/>
    </row>
    <row r="346" spans="9:9" s="39" customFormat="1" x14ac:dyDescent="0.3">
      <c r="I346" s="40"/>
    </row>
    <row r="347" spans="9:9" s="39" customFormat="1" x14ac:dyDescent="0.3">
      <c r="I347" s="40"/>
    </row>
    <row r="348" spans="9:9" s="39" customFormat="1" x14ac:dyDescent="0.3">
      <c r="I348" s="40"/>
    </row>
    <row r="349" spans="9:9" s="39" customFormat="1" x14ac:dyDescent="0.3">
      <c r="I349" s="40"/>
    </row>
    <row r="350" spans="9:9" s="39" customFormat="1" x14ac:dyDescent="0.3">
      <c r="I350" s="40"/>
    </row>
    <row r="351" spans="9:9" s="39" customFormat="1" x14ac:dyDescent="0.3">
      <c r="I351" s="40"/>
    </row>
    <row r="352" spans="9:9" s="39" customFormat="1" x14ac:dyDescent="0.3">
      <c r="I352" s="40"/>
    </row>
    <row r="353" spans="2:9" s="39" customFormat="1" x14ac:dyDescent="0.3">
      <c r="I353" s="40"/>
    </row>
    <row r="354" spans="2:9" s="39" customFormat="1" x14ac:dyDescent="0.3">
      <c r="I354" s="40"/>
    </row>
    <row r="355" spans="2:9" s="39" customFormat="1" x14ac:dyDescent="0.3">
      <c r="I355" s="40"/>
    </row>
    <row r="356" spans="2:9" s="39" customFormat="1" x14ac:dyDescent="0.3">
      <c r="I356" s="40"/>
    </row>
    <row r="357" spans="2:9" s="39" customFormat="1" x14ac:dyDescent="0.3">
      <c r="I357" s="40"/>
    </row>
    <row r="358" spans="2:9" s="39" customFormat="1" x14ac:dyDescent="0.3">
      <c r="I358" s="40"/>
    </row>
    <row r="359" spans="2:9" s="39" customFormat="1" x14ac:dyDescent="0.3">
      <c r="I359" s="40"/>
    </row>
    <row r="360" spans="2:9" s="39" customFormat="1" x14ac:dyDescent="0.3">
      <c r="I360" s="40"/>
    </row>
    <row r="361" spans="2:9" x14ac:dyDescent="0.3">
      <c r="B361" s="39"/>
      <c r="C361" s="39"/>
      <c r="D361" s="39"/>
      <c r="E361" s="39"/>
      <c r="F361" s="39"/>
      <c r="G361" s="39"/>
      <c r="H361" s="39"/>
      <c r="I361" s="40"/>
    </row>
  </sheetData>
  <sheetProtection algorithmName="SHA-512" hashValue="wFXZb4l3Qk3Oc6o2rsROG8t/kqzJ/ri1qN4Lx+jZTNQ/yakLR0JcIMRg/UfmSTdMOjFw1dyM+QQbq/B+OdZDVA==" saltValue="bWAy2M8VESSchrA6Dlq0Dw==" spinCount="100000" sheet="1" objects="1" scenarios="1" formatCells="0" formatColumns="0" formatRows="0"/>
  <mergeCells count="4">
    <mergeCell ref="B4:I4"/>
    <mergeCell ref="B7:I7"/>
    <mergeCell ref="B2:H2"/>
    <mergeCell ref="B11:I1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N412"/>
  <sheetViews>
    <sheetView tabSelected="1" topLeftCell="A57" zoomScale="80" zoomScaleNormal="80" workbookViewId="0">
      <selection activeCell="H88" sqref="H88"/>
    </sheetView>
  </sheetViews>
  <sheetFormatPr defaultColWidth="8.76171875" defaultRowHeight="12.4" x14ac:dyDescent="0.3"/>
  <cols>
    <col min="1" max="1" width="1.64453125" style="95" customWidth="1"/>
    <col min="2" max="2" width="25.64453125" style="97" customWidth="1"/>
    <col min="3" max="3" width="1.64453125" style="97" customWidth="1"/>
    <col min="4" max="4" width="20.64453125" style="146" customWidth="1"/>
    <col min="5" max="5" width="1.64453125" style="97" customWidth="1"/>
    <col min="6" max="6" width="12.64453125" style="97" customWidth="1"/>
    <col min="7" max="7" width="1.64453125" style="95" customWidth="1"/>
    <col min="8" max="8" width="25.64453125" style="97" customWidth="1"/>
    <col min="9" max="10" width="10.64453125" style="97" customWidth="1"/>
    <col min="11" max="11" width="50.64453125" style="97" customWidth="1"/>
    <col min="12" max="18" width="8.76171875" style="95"/>
    <col min="19" max="19" width="37.234375" style="95" customWidth="1"/>
    <col min="20" max="65" width="8.76171875" style="95"/>
    <col min="66" max="16384" width="8.76171875" style="97"/>
  </cols>
  <sheetData>
    <row r="1" spans="1:66" x14ac:dyDescent="0.3">
      <c r="B1" s="95"/>
      <c r="C1" s="95"/>
      <c r="D1" s="96"/>
      <c r="E1" s="95"/>
      <c r="F1" s="95"/>
      <c r="H1" s="95"/>
      <c r="I1" s="95"/>
      <c r="J1" s="95"/>
      <c r="K1" s="95"/>
    </row>
    <row r="2" spans="1:66" ht="42" customHeight="1" x14ac:dyDescent="0.5">
      <c r="B2" s="195" t="s">
        <v>66</v>
      </c>
      <c r="C2" s="195"/>
      <c r="D2" s="195"/>
      <c r="E2" s="195"/>
      <c r="F2" s="195"/>
      <c r="G2" s="195"/>
      <c r="H2" s="195"/>
      <c r="I2" s="195"/>
      <c r="J2" s="195"/>
      <c r="K2" s="95"/>
    </row>
    <row r="3" spans="1:66" x14ac:dyDescent="0.3">
      <c r="B3" s="95"/>
      <c r="C3" s="95"/>
      <c r="D3" s="96"/>
      <c r="E3" s="95"/>
      <c r="F3" s="95"/>
      <c r="H3" s="95"/>
      <c r="I3" s="95"/>
      <c r="J3" s="95"/>
      <c r="K3" s="95"/>
    </row>
    <row r="4" spans="1:66" ht="36.75" customHeight="1" x14ac:dyDescent="0.3">
      <c r="B4" s="188" t="s">
        <v>221</v>
      </c>
      <c r="C4" s="188"/>
      <c r="D4" s="188"/>
      <c r="E4" s="188"/>
      <c r="F4" s="188"/>
      <c r="G4" s="188"/>
      <c r="H4" s="188"/>
      <c r="I4" s="188"/>
      <c r="J4" s="188"/>
      <c r="K4" s="188"/>
    </row>
    <row r="5" spans="1:66" s="100" customFormat="1" x14ac:dyDescent="0.3">
      <c r="A5" s="98"/>
      <c r="B5" s="99"/>
      <c r="C5" s="99"/>
      <c r="D5" s="99"/>
      <c r="E5" s="99"/>
      <c r="F5" s="99"/>
      <c r="G5" s="99"/>
      <c r="H5" s="99"/>
      <c r="I5" s="99"/>
      <c r="J5" s="99"/>
      <c r="K5" s="99"/>
      <c r="L5" s="99"/>
      <c r="M5" s="99"/>
      <c r="N5" s="99"/>
      <c r="O5" s="98"/>
      <c r="P5" s="98"/>
      <c r="Q5" s="98"/>
      <c r="R5" s="98"/>
    </row>
    <row r="6" spans="1:66" s="95" customFormat="1" ht="14.65" x14ac:dyDescent="0.3">
      <c r="A6" s="101"/>
      <c r="B6" s="45" t="s">
        <v>165</v>
      </c>
      <c r="C6" s="44"/>
      <c r="D6" s="44"/>
      <c r="E6" s="44"/>
      <c r="F6" s="44"/>
      <c r="G6" s="44"/>
      <c r="H6" s="44"/>
      <c r="I6" s="44"/>
      <c r="J6" s="44"/>
      <c r="K6" s="44"/>
      <c r="L6" s="44"/>
      <c r="M6" s="44"/>
      <c r="N6" s="44"/>
      <c r="O6" s="101"/>
      <c r="P6" s="101"/>
      <c r="Q6" s="101"/>
      <c r="R6" s="101"/>
    </row>
    <row r="7" spans="1:66" ht="30" customHeight="1" x14ac:dyDescent="0.3">
      <c r="A7" s="101"/>
      <c r="B7" s="189" t="s">
        <v>127</v>
      </c>
      <c r="C7" s="189"/>
      <c r="D7" s="189"/>
      <c r="E7" s="189"/>
      <c r="F7" s="189"/>
      <c r="G7" s="189"/>
      <c r="H7" s="189"/>
      <c r="I7" s="189"/>
      <c r="J7" s="189"/>
      <c r="K7" s="189"/>
      <c r="L7" s="66"/>
      <c r="M7" s="66"/>
      <c r="N7" s="66"/>
      <c r="O7" s="101"/>
      <c r="P7" s="101"/>
      <c r="Q7" s="101"/>
      <c r="R7" s="101"/>
      <c r="BN7" s="95"/>
    </row>
    <row r="8" spans="1:66" x14ac:dyDescent="0.3">
      <c r="B8" s="102"/>
      <c r="C8" s="102"/>
      <c r="D8" s="96"/>
      <c r="E8" s="95"/>
      <c r="F8" s="95"/>
      <c r="H8" s="95"/>
      <c r="I8" s="95"/>
      <c r="J8" s="95"/>
      <c r="K8" s="95"/>
    </row>
    <row r="9" spans="1:66" x14ac:dyDescent="0.3">
      <c r="B9" s="103" t="s">
        <v>47</v>
      </c>
      <c r="C9" s="103"/>
      <c r="D9" s="104"/>
      <c r="E9" s="100"/>
      <c r="F9" s="100"/>
      <c r="G9" s="100"/>
      <c r="H9" s="100"/>
      <c r="I9" s="100"/>
      <c r="J9" s="100"/>
      <c r="K9" s="100"/>
    </row>
    <row r="10" spans="1:66" ht="26.25" customHeight="1" x14ac:dyDescent="0.3">
      <c r="B10" s="194" t="s">
        <v>161</v>
      </c>
      <c r="C10" s="194"/>
      <c r="D10" s="194"/>
      <c r="E10" s="194"/>
      <c r="F10" s="194"/>
      <c r="G10" s="194"/>
      <c r="H10" s="194"/>
      <c r="I10" s="194"/>
      <c r="J10" s="194"/>
      <c r="K10" s="194"/>
    </row>
    <row r="11" spans="1:66" s="95" customFormat="1" ht="26.25" customHeight="1" x14ac:dyDescent="0.3">
      <c r="B11" s="190" t="s">
        <v>192</v>
      </c>
      <c r="C11" s="190"/>
      <c r="D11" s="190"/>
      <c r="E11" s="190"/>
      <c r="F11" s="190"/>
      <c r="G11" s="190"/>
      <c r="H11" s="190"/>
      <c r="I11" s="190"/>
      <c r="J11" s="190"/>
      <c r="K11" s="190"/>
    </row>
    <row r="12" spans="1:66" s="95" customFormat="1" ht="113.25" customHeight="1" x14ac:dyDescent="0.3">
      <c r="B12" s="194" t="s">
        <v>162</v>
      </c>
      <c r="C12" s="194"/>
      <c r="D12" s="194"/>
      <c r="E12" s="194"/>
      <c r="F12" s="194"/>
      <c r="G12" s="194"/>
      <c r="H12" s="194"/>
      <c r="I12" s="194"/>
      <c r="J12" s="194"/>
      <c r="K12" s="194"/>
    </row>
    <row r="13" spans="1:66" s="95" customFormat="1" x14ac:dyDescent="0.3">
      <c r="B13" s="48" t="s">
        <v>207</v>
      </c>
      <c r="C13" s="105"/>
      <c r="D13" s="106"/>
      <c r="E13" s="105"/>
      <c r="F13" s="105"/>
      <c r="G13" s="105"/>
      <c r="H13" s="105"/>
      <c r="I13" s="105"/>
      <c r="J13" s="105"/>
      <c r="K13" s="105"/>
    </row>
    <row r="14" spans="1:66" s="95" customFormat="1" x14ac:dyDescent="0.3">
      <c r="D14" s="96"/>
    </row>
    <row r="15" spans="1:66" s="95" customFormat="1" ht="14.65" x14ac:dyDescent="0.3">
      <c r="B15" s="50" t="s">
        <v>0</v>
      </c>
      <c r="C15" s="50"/>
      <c r="D15" s="107"/>
      <c r="E15" s="108"/>
      <c r="F15" s="108"/>
      <c r="G15" s="108"/>
      <c r="H15" s="108"/>
      <c r="I15" s="108"/>
      <c r="J15" s="108"/>
      <c r="K15" s="108"/>
    </row>
    <row r="16" spans="1:66" s="95" customFormat="1" ht="3" customHeight="1" x14ac:dyDescent="0.3">
      <c r="B16" s="109"/>
      <c r="C16" s="109"/>
      <c r="D16" s="110"/>
      <c r="E16" s="109"/>
      <c r="F16" s="109"/>
      <c r="G16" s="109"/>
      <c r="H16" s="109"/>
      <c r="I16" s="109"/>
      <c r="J16" s="109"/>
      <c r="K16" s="109"/>
    </row>
    <row r="17" spans="2:14" s="95" customFormat="1" ht="13.9" x14ac:dyDescent="0.3">
      <c r="B17" s="109" t="s">
        <v>9</v>
      </c>
      <c r="C17" s="109"/>
      <c r="D17" s="110"/>
      <c r="E17" s="109"/>
      <c r="F17" s="109" t="s">
        <v>11</v>
      </c>
      <c r="G17" s="109"/>
      <c r="H17" s="111" t="s">
        <v>14</v>
      </c>
      <c r="I17" s="111" t="s">
        <v>10</v>
      </c>
      <c r="J17" s="111" t="s">
        <v>69</v>
      </c>
      <c r="K17" s="112" t="s">
        <v>130</v>
      </c>
    </row>
    <row r="18" spans="2:14" s="95" customFormat="1" ht="3" customHeight="1" thickBot="1" x14ac:dyDescent="0.35">
      <c r="B18" s="113"/>
      <c r="C18" s="113"/>
      <c r="D18" s="114"/>
      <c r="E18" s="113"/>
      <c r="F18" s="115"/>
      <c r="G18" s="116"/>
      <c r="H18" s="115"/>
      <c r="I18" s="115"/>
      <c r="J18" s="113"/>
      <c r="K18" s="112"/>
    </row>
    <row r="19" spans="2:14" s="39" customFormat="1" ht="16.5" thickTop="1" thickBot="1" x14ac:dyDescent="0.35">
      <c r="B19" s="117" t="s">
        <v>42</v>
      </c>
      <c r="C19" s="117"/>
      <c r="D19" s="118"/>
      <c r="E19" s="119"/>
      <c r="F19" s="120"/>
      <c r="G19" s="121"/>
      <c r="H19" s="71" t="s">
        <v>122</v>
      </c>
      <c r="I19" s="122"/>
      <c r="J19" s="123" t="s">
        <v>18</v>
      </c>
      <c r="K19" s="121" t="s">
        <v>64</v>
      </c>
    </row>
    <row r="20" spans="2:14" s="95" customFormat="1" ht="3" customHeight="1" thickTop="1" x14ac:dyDescent="0.3">
      <c r="B20" s="124"/>
      <c r="C20" s="124"/>
      <c r="D20" s="114"/>
      <c r="E20" s="113"/>
      <c r="F20" s="115"/>
      <c r="G20" s="116"/>
      <c r="H20" s="115"/>
      <c r="I20" s="115"/>
      <c r="J20" s="113"/>
      <c r="K20" s="113"/>
    </row>
    <row r="21" spans="2:14" s="39" customFormat="1" ht="15.4" x14ac:dyDescent="0.3">
      <c r="B21" s="117" t="s">
        <v>140</v>
      </c>
      <c r="C21" s="117"/>
      <c r="D21" s="118"/>
      <c r="E21" s="119"/>
      <c r="F21" s="120" t="s">
        <v>141</v>
      </c>
      <c r="G21" s="121"/>
      <c r="H21" s="125">
        <v>400</v>
      </c>
      <c r="I21" s="125" t="s">
        <v>12</v>
      </c>
      <c r="J21" s="148" t="str">
        <f>IF(H21=400, "D", "S")</f>
        <v>D</v>
      </c>
      <c r="K21" s="126"/>
    </row>
    <row r="22" spans="2:14" s="39" customFormat="1" ht="3" customHeight="1" x14ac:dyDescent="0.3">
      <c r="B22" s="121"/>
      <c r="C22" s="121"/>
      <c r="D22" s="127"/>
      <c r="E22" s="121"/>
      <c r="F22" s="121"/>
      <c r="G22" s="121"/>
      <c r="H22" s="121"/>
      <c r="I22" s="121"/>
      <c r="J22" s="121"/>
      <c r="K22" s="121"/>
    </row>
    <row r="23" spans="2:14" s="39" customFormat="1" x14ac:dyDescent="0.3">
      <c r="B23" s="117" t="s">
        <v>32</v>
      </c>
      <c r="C23" s="117"/>
      <c r="D23" s="127"/>
      <c r="E23" s="121"/>
      <c r="F23" s="121" t="s">
        <v>33</v>
      </c>
      <c r="G23" s="121"/>
      <c r="H23" s="125">
        <v>0.75</v>
      </c>
      <c r="I23" s="125" t="s">
        <v>12</v>
      </c>
      <c r="J23" s="149" t="str">
        <f>IF(H23=0.75, "D", "S")</f>
        <v>D</v>
      </c>
      <c r="K23" s="128"/>
      <c r="N23" s="72"/>
    </row>
    <row r="24" spans="2:14" s="39" customFormat="1" ht="3" customHeight="1" x14ac:dyDescent="0.3">
      <c r="B24" s="117"/>
      <c r="C24" s="117"/>
      <c r="D24" s="127"/>
      <c r="E24" s="121"/>
      <c r="F24" s="121"/>
      <c r="G24" s="121"/>
      <c r="H24" s="125"/>
      <c r="I24" s="125"/>
      <c r="J24" s="125"/>
      <c r="K24" s="128"/>
      <c r="N24" s="72"/>
    </row>
    <row r="25" spans="2:14" s="39" customFormat="1" x14ac:dyDescent="0.3">
      <c r="B25" s="121" t="s">
        <v>2</v>
      </c>
      <c r="C25" s="121"/>
      <c r="D25" s="127"/>
      <c r="E25" s="121"/>
      <c r="F25" s="121" t="s">
        <v>55</v>
      </c>
      <c r="G25" s="121"/>
      <c r="H25" s="125">
        <v>1</v>
      </c>
      <c r="I25" s="125" t="s">
        <v>12</v>
      </c>
      <c r="J25" s="148" t="str">
        <f>IF(H25=1, "D", "S")</f>
        <v>D</v>
      </c>
      <c r="K25" s="121"/>
    </row>
    <row r="26" spans="2:14" s="39" customFormat="1" ht="3" customHeight="1" x14ac:dyDescent="0.3">
      <c r="B26" s="121"/>
      <c r="C26" s="121"/>
      <c r="D26" s="127"/>
      <c r="E26" s="121"/>
      <c r="F26" s="121"/>
      <c r="G26" s="121"/>
      <c r="H26" s="125"/>
      <c r="I26" s="125"/>
      <c r="J26" s="148"/>
      <c r="K26" s="121"/>
    </row>
    <row r="27" spans="2:14" s="39" customFormat="1" x14ac:dyDescent="0.3">
      <c r="B27" s="117" t="s">
        <v>2</v>
      </c>
      <c r="C27" s="117"/>
      <c r="D27" s="153"/>
      <c r="E27" s="117"/>
      <c r="F27" s="117" t="s">
        <v>195</v>
      </c>
      <c r="G27" s="117"/>
      <c r="H27" s="123">
        <v>0</v>
      </c>
      <c r="I27" s="123" t="s">
        <v>12</v>
      </c>
      <c r="J27" s="148" t="str">
        <f>IF(H27=0, "D", "S")</f>
        <v>D</v>
      </c>
      <c r="K27" s="160"/>
    </row>
    <row r="28" spans="2:14" s="39" customFormat="1" ht="3" customHeight="1" x14ac:dyDescent="0.3">
      <c r="B28" s="121"/>
      <c r="C28" s="121"/>
      <c r="D28" s="127"/>
      <c r="E28" s="121"/>
      <c r="F28" s="121"/>
      <c r="G28" s="121"/>
      <c r="H28" s="125"/>
      <c r="I28" s="125"/>
      <c r="J28" s="125"/>
      <c r="K28" s="121"/>
    </row>
    <row r="29" spans="2:14" s="39" customFormat="1" ht="15.4" x14ac:dyDescent="0.3">
      <c r="B29" s="121" t="s">
        <v>148</v>
      </c>
      <c r="C29" s="121"/>
      <c r="D29" s="127"/>
      <c r="E29" s="121"/>
      <c r="F29" s="121" t="s">
        <v>146</v>
      </c>
      <c r="G29" s="121"/>
      <c r="H29" s="91" t="str">
        <f>INDEX('Pick-lists &amp; Defaults'!C39:C45,MATCH('PT1-prof use-avrg consumpt'!ASChemicalType,ChemicalType,0))</f>
        <v>??</v>
      </c>
      <c r="I29" s="125" t="s">
        <v>83</v>
      </c>
      <c r="J29" s="123" t="s">
        <v>18</v>
      </c>
      <c r="K29" s="121" t="s">
        <v>149</v>
      </c>
    </row>
    <row r="30" spans="2:14" s="39" customFormat="1" ht="3" customHeight="1" x14ac:dyDescent="0.3">
      <c r="B30" s="121"/>
      <c r="C30" s="121"/>
      <c r="D30" s="127"/>
      <c r="E30" s="121"/>
      <c r="F30" s="121"/>
      <c r="G30" s="121"/>
      <c r="H30" s="116"/>
      <c r="I30" s="125"/>
      <c r="J30" s="123"/>
      <c r="K30" s="121"/>
    </row>
    <row r="31" spans="2:14" s="39" customFormat="1" ht="37.15" x14ac:dyDescent="0.3">
      <c r="B31" s="121" t="s">
        <v>139</v>
      </c>
      <c r="C31" s="121"/>
      <c r="D31" s="127"/>
      <c r="E31" s="121"/>
      <c r="F31" s="121" t="s">
        <v>147</v>
      </c>
      <c r="G31" s="121"/>
      <c r="H31" s="147" t="str">
        <f>IF(Qsubstpres_bed='Pick-lists &amp; Defaults'!C45,"Calculate Qsubst below",IF(Qsubstpres_bed="??","??",Qsubstpres_bed/Foccup))</f>
        <v>??</v>
      </c>
      <c r="I31" s="125" t="s">
        <v>83</v>
      </c>
      <c r="J31" s="123" t="s">
        <v>15</v>
      </c>
      <c r="K31" s="127" t="s">
        <v>152</v>
      </c>
    </row>
    <row r="32" spans="2:14" s="95" customFormat="1" x14ac:dyDescent="0.3">
      <c r="B32" s="116"/>
      <c r="C32" s="116"/>
      <c r="D32" s="129"/>
      <c r="E32" s="116"/>
      <c r="F32" s="116"/>
      <c r="G32" s="116"/>
      <c r="H32" s="130"/>
      <c r="I32" s="130"/>
      <c r="J32" s="131"/>
      <c r="K32" s="116"/>
    </row>
    <row r="33" spans="2:11" s="39" customFormat="1" ht="36.75" customHeight="1" x14ac:dyDescent="0.3">
      <c r="B33" s="196" t="s">
        <v>220</v>
      </c>
      <c r="C33" s="196"/>
      <c r="D33" s="196"/>
      <c r="E33" s="196"/>
      <c r="F33" s="196"/>
      <c r="G33" s="196"/>
      <c r="H33" s="196"/>
      <c r="I33" s="196"/>
      <c r="J33" s="196"/>
      <c r="K33" s="196"/>
    </row>
    <row r="34" spans="2:11" s="39" customFormat="1" ht="3" customHeight="1" thickBot="1" x14ac:dyDescent="0.35">
      <c r="B34" s="121"/>
      <c r="C34" s="121"/>
      <c r="D34" s="127"/>
      <c r="E34" s="121"/>
      <c r="F34" s="121"/>
      <c r="G34" s="121"/>
      <c r="H34" s="125"/>
      <c r="I34" s="121"/>
      <c r="J34" s="125"/>
      <c r="K34" s="121"/>
    </row>
    <row r="35" spans="2:11" s="39" customFormat="1" ht="29.25" customHeight="1" thickTop="1" thickBot="1" x14ac:dyDescent="0.35">
      <c r="B35" s="193" t="s">
        <v>124</v>
      </c>
      <c r="C35" s="193"/>
      <c r="D35" s="193"/>
      <c r="E35" s="121"/>
      <c r="F35" s="121"/>
      <c r="G35" s="121"/>
      <c r="H35" s="71" t="s">
        <v>121</v>
      </c>
      <c r="I35" s="121"/>
      <c r="J35" s="125"/>
      <c r="K35" s="121" t="s">
        <v>92</v>
      </c>
    </row>
    <row r="36" spans="2:11" s="39" customFormat="1" ht="3" customHeight="1" thickTop="1" thickBot="1" x14ac:dyDescent="0.35">
      <c r="B36" s="121"/>
      <c r="C36" s="121"/>
      <c r="D36" s="127"/>
      <c r="E36" s="121"/>
      <c r="F36" s="121"/>
      <c r="G36" s="121"/>
      <c r="H36" s="125"/>
      <c r="I36" s="121"/>
      <c r="J36" s="125"/>
      <c r="K36" s="121"/>
    </row>
    <row r="37" spans="2:11" s="39" customFormat="1" ht="32.25" customHeight="1" thickTop="1" thickBot="1" x14ac:dyDescent="0.35">
      <c r="B37" s="193" t="s">
        <v>125</v>
      </c>
      <c r="C37" s="193"/>
      <c r="D37" s="193"/>
      <c r="E37" s="121"/>
      <c r="F37" s="121"/>
      <c r="G37" s="121"/>
      <c r="H37" s="71" t="s">
        <v>123</v>
      </c>
      <c r="I37" s="121"/>
      <c r="J37" s="125"/>
      <c r="K37" s="121" t="s">
        <v>92</v>
      </c>
    </row>
    <row r="38" spans="2:11" s="39" customFormat="1" ht="3" customHeight="1" thickTop="1" x14ac:dyDescent="0.3">
      <c r="B38" s="121"/>
      <c r="C38" s="121"/>
      <c r="D38" s="127"/>
      <c r="E38" s="121"/>
      <c r="F38" s="121"/>
      <c r="G38" s="121"/>
      <c r="H38" s="125"/>
      <c r="I38" s="121"/>
      <c r="J38" s="125"/>
      <c r="K38" s="121"/>
    </row>
    <row r="39" spans="2:11" s="39" customFormat="1" ht="15.4" x14ac:dyDescent="0.3">
      <c r="B39" s="117" t="s">
        <v>142</v>
      </c>
      <c r="C39" s="121"/>
      <c r="D39" s="127"/>
      <c r="E39" s="121"/>
      <c r="F39" s="121" t="s">
        <v>144</v>
      </c>
      <c r="G39" s="121"/>
      <c r="H39" s="125">
        <v>1.5</v>
      </c>
      <c r="I39" s="125" t="s">
        <v>93</v>
      </c>
      <c r="J39" s="125" t="s">
        <v>94</v>
      </c>
      <c r="K39" s="121" t="s">
        <v>92</v>
      </c>
    </row>
    <row r="40" spans="2:11" s="39" customFormat="1" ht="3" customHeight="1" thickBot="1" x14ac:dyDescent="0.35">
      <c r="B40" s="121"/>
      <c r="C40" s="121"/>
      <c r="D40" s="127"/>
      <c r="E40" s="121"/>
      <c r="F40" s="121"/>
      <c r="G40" s="121"/>
      <c r="H40" s="125"/>
      <c r="I40" s="125"/>
      <c r="J40" s="125"/>
      <c r="K40" s="121"/>
    </row>
    <row r="41" spans="2:11" s="39" customFormat="1" ht="59.25" customHeight="1" thickTop="1" thickBot="1" x14ac:dyDescent="0.35">
      <c r="B41" s="73" t="s">
        <v>95</v>
      </c>
      <c r="C41" s="53"/>
      <c r="D41" s="71" t="s">
        <v>115</v>
      </c>
      <c r="E41" s="121"/>
      <c r="F41" s="121" t="s">
        <v>98</v>
      </c>
      <c r="G41" s="121"/>
      <c r="H41" s="58"/>
      <c r="I41" s="149" t="str">
        <f>IF(D41="A) Volume","l/event",IF(D41="B) Weight","kg/event",""))</f>
        <v/>
      </c>
      <c r="J41" s="125" t="s">
        <v>13</v>
      </c>
      <c r="K41" s="127" t="s">
        <v>138</v>
      </c>
    </row>
    <row r="42" spans="2:11" s="39" customFormat="1" ht="3" customHeight="1" thickTop="1" x14ac:dyDescent="0.3">
      <c r="B42" s="121"/>
      <c r="C42" s="121"/>
      <c r="D42" s="127"/>
      <c r="E42" s="121"/>
      <c r="F42" s="121"/>
      <c r="G42" s="121"/>
      <c r="H42" s="125"/>
      <c r="I42" s="125"/>
      <c r="J42" s="125"/>
      <c r="K42" s="127"/>
    </row>
    <row r="43" spans="2:11" s="39" customFormat="1" ht="15.4" x14ac:dyDescent="0.3">
      <c r="B43" s="132"/>
      <c r="C43" s="132"/>
      <c r="D43" s="132" t="s">
        <v>136</v>
      </c>
      <c r="E43" s="133"/>
      <c r="F43" s="133" t="s">
        <v>98</v>
      </c>
      <c r="G43" s="53"/>
      <c r="H43" s="125">
        <v>3.0000000000000001E-3</v>
      </c>
      <c r="I43" s="125" t="s">
        <v>96</v>
      </c>
      <c r="J43" s="125" t="s">
        <v>94</v>
      </c>
      <c r="K43" s="121" t="s">
        <v>92</v>
      </c>
    </row>
    <row r="44" spans="2:11" s="39" customFormat="1" ht="19.5" customHeight="1" x14ac:dyDescent="0.3">
      <c r="B44" s="134"/>
      <c r="C44" s="134"/>
      <c r="D44" s="134" t="s">
        <v>137</v>
      </c>
      <c r="E44" s="121"/>
      <c r="F44" s="121" t="s">
        <v>98</v>
      </c>
      <c r="G44" s="121"/>
      <c r="H44" s="125">
        <v>7.0000000000000001E-3</v>
      </c>
      <c r="I44" s="125" t="s">
        <v>96</v>
      </c>
      <c r="J44" s="125" t="s">
        <v>94</v>
      </c>
      <c r="K44" s="121" t="s">
        <v>92</v>
      </c>
    </row>
    <row r="45" spans="2:11" s="39" customFormat="1" ht="3" customHeight="1" x14ac:dyDescent="0.3">
      <c r="B45" s="121"/>
      <c r="C45" s="121"/>
      <c r="D45" s="127"/>
      <c r="E45" s="121"/>
      <c r="F45" s="121"/>
      <c r="G45" s="121"/>
      <c r="H45" s="125"/>
      <c r="I45" s="125"/>
      <c r="J45" s="125"/>
      <c r="K45" s="121"/>
    </row>
    <row r="46" spans="2:11" s="39" customFormat="1" ht="15.4" x14ac:dyDescent="0.3">
      <c r="B46" s="192" t="s">
        <v>97</v>
      </c>
      <c r="C46" s="192"/>
      <c r="D46" s="192"/>
      <c r="E46" s="121"/>
      <c r="F46" s="121" t="s">
        <v>99</v>
      </c>
      <c r="G46" s="121"/>
      <c r="H46" s="58"/>
      <c r="I46" s="125" t="s">
        <v>12</v>
      </c>
      <c r="J46" s="125" t="s">
        <v>13</v>
      </c>
      <c r="K46" s="121"/>
    </row>
    <row r="47" spans="2:11" s="39" customFormat="1" ht="3" customHeight="1" x14ac:dyDescent="0.3">
      <c r="B47" s="121"/>
      <c r="C47" s="121"/>
      <c r="D47" s="127"/>
      <c r="E47" s="121"/>
      <c r="F47" s="121"/>
      <c r="G47" s="121"/>
      <c r="H47" s="125"/>
      <c r="I47" s="121"/>
      <c r="J47" s="125"/>
      <c r="K47" s="121"/>
    </row>
    <row r="48" spans="2:11" s="39" customFormat="1" ht="27.75" x14ac:dyDescent="0.3">
      <c r="B48" s="121" t="s">
        <v>101</v>
      </c>
      <c r="C48" s="121"/>
      <c r="D48" s="127"/>
      <c r="E48" s="121"/>
      <c r="F48" s="121" t="s">
        <v>100</v>
      </c>
      <c r="G48" s="121"/>
      <c r="H48" s="125">
        <v>1</v>
      </c>
      <c r="I48" s="125" t="s">
        <v>102</v>
      </c>
      <c r="J48" s="125" t="s">
        <v>94</v>
      </c>
      <c r="K48" s="127" t="s">
        <v>112</v>
      </c>
    </row>
    <row r="49" spans="2:16" s="39" customFormat="1" ht="3" customHeight="1" x14ac:dyDescent="0.3">
      <c r="B49" s="121"/>
      <c r="C49" s="121"/>
      <c r="D49" s="127"/>
      <c r="E49" s="121"/>
      <c r="F49" s="121"/>
      <c r="G49" s="121"/>
      <c r="H49" s="125"/>
      <c r="I49" s="125"/>
      <c r="J49" s="125"/>
      <c r="K49" s="121"/>
    </row>
    <row r="50" spans="2:16" s="39" customFormat="1" ht="15.4" x14ac:dyDescent="0.3">
      <c r="B50" s="121" t="s">
        <v>103</v>
      </c>
      <c r="C50" s="121"/>
      <c r="D50" s="127"/>
      <c r="E50" s="121"/>
      <c r="F50" s="121" t="s">
        <v>166</v>
      </c>
      <c r="G50" s="121"/>
      <c r="H50" s="91" t="str">
        <f>INDEX('Pick-lists &amp; Defaults'!C55:C57,MATCH(H37,Wash_nursing,0))</f>
        <v>??</v>
      </c>
      <c r="I50" s="125" t="s">
        <v>104</v>
      </c>
      <c r="J50" s="125" t="s">
        <v>18</v>
      </c>
      <c r="K50" s="121" t="s">
        <v>92</v>
      </c>
    </row>
    <row r="51" spans="2:16" s="39" customFormat="1" ht="15.4" x14ac:dyDescent="0.3">
      <c r="B51" s="121"/>
      <c r="C51" s="121"/>
      <c r="D51" s="127"/>
      <c r="E51" s="121"/>
      <c r="F51" s="121" t="s">
        <v>167</v>
      </c>
      <c r="G51" s="121"/>
      <c r="H51" s="91" t="str">
        <f>INDEX('Pick-lists &amp; Defaults'!C61:C63,MATCH(H37,Wash_surgical,0))</f>
        <v>??</v>
      </c>
      <c r="I51" s="125" t="s">
        <v>104</v>
      </c>
      <c r="J51" s="125" t="s">
        <v>18</v>
      </c>
      <c r="K51" s="121" t="s">
        <v>92</v>
      </c>
    </row>
    <row r="52" spans="2:16" s="39" customFormat="1" ht="3" customHeight="1" x14ac:dyDescent="0.3">
      <c r="B52" s="121"/>
      <c r="C52" s="121"/>
      <c r="D52" s="127"/>
      <c r="E52" s="121"/>
      <c r="F52" s="121"/>
      <c r="G52" s="121"/>
      <c r="H52" s="125"/>
      <c r="I52" s="125"/>
      <c r="J52" s="125"/>
      <c r="K52" s="121"/>
    </row>
    <row r="53" spans="2:16" s="39" customFormat="1" x14ac:dyDescent="0.3">
      <c r="B53" s="135" t="s">
        <v>148</v>
      </c>
      <c r="C53" s="76"/>
      <c r="D53" s="136"/>
      <c r="E53" s="76"/>
      <c r="F53" s="76"/>
      <c r="G53" s="121"/>
      <c r="H53" s="121"/>
      <c r="I53" s="121"/>
      <c r="J53" s="121"/>
      <c r="K53" s="121"/>
    </row>
    <row r="54" spans="2:16" s="39" customFormat="1" ht="3" customHeight="1" x14ac:dyDescent="0.3">
      <c r="B54" s="121"/>
      <c r="C54" s="121"/>
      <c r="D54" s="127"/>
      <c r="E54" s="121"/>
      <c r="F54" s="121"/>
      <c r="G54" s="121"/>
      <c r="H54" s="121"/>
      <c r="I54" s="121"/>
      <c r="J54" s="121"/>
      <c r="K54" s="121"/>
    </row>
    <row r="55" spans="2:16" s="39" customFormat="1" ht="30.75" x14ac:dyDescent="0.3">
      <c r="B55" s="137"/>
      <c r="C55" s="137"/>
      <c r="D55" s="138" t="s">
        <v>89</v>
      </c>
      <c r="E55" s="53"/>
      <c r="F55" s="53" t="s">
        <v>146</v>
      </c>
      <c r="G55" s="121"/>
      <c r="H55" s="150" t="str">
        <f>IF(OR(H35="Select hospital staff",H37="Select type of application",H46=""),"??",IF(OR(H35="Nursing staff",H35="Nursing and surgical staff"),IF(AND(ISNUMBER(Qform_set),I41="kg/event"),H39*Qform_set*H46*Nappl_nursing,IF(AND(ISNUMBER(Qform_set),I41="l/event"),H39*Qform_set*H46*H48*Nappl_nursing,IF(Qform_set="",H39*Qform_default_nursing*H46*Nappl_nursing,"Select Volume or Weight"))),"-"))</f>
        <v>??</v>
      </c>
      <c r="I55" s="125" t="s">
        <v>113</v>
      </c>
      <c r="J55" s="125" t="s">
        <v>15</v>
      </c>
      <c r="K55" s="127" t="s">
        <v>143</v>
      </c>
    </row>
    <row r="56" spans="2:16" s="39" customFormat="1" ht="30.75" x14ac:dyDescent="0.3">
      <c r="B56" s="134"/>
      <c r="C56" s="134"/>
      <c r="D56" s="139" t="s">
        <v>90</v>
      </c>
      <c r="E56" s="121"/>
      <c r="F56" s="53" t="s">
        <v>146</v>
      </c>
      <c r="G56" s="121"/>
      <c r="H56" s="150" t="str">
        <f>IF(OR(H35="Select hospital staff",H37="Select type of application",H46=""),"??",IF(OR(H35="Surgical staff",H35="Nursing and surgical staff"),IF(AND(ISNUMBER(Qform_set),I41="kg/event"),H39*0.1*Qform_set*H46*Nappl_surgical,IF(AND(ISNUMBER(Qform_set),I41="l/event"),H39*0.1*Qform_set*H46*H48*Nappl_surgical,IF(Qform_set="",H39*0.1*Qform_default_surgical*H46*Nappl_surgical,"Select Volume or Weight"))),"-"))</f>
        <v>??</v>
      </c>
      <c r="I56" s="125" t="s">
        <v>113</v>
      </c>
      <c r="J56" s="125" t="s">
        <v>15</v>
      </c>
      <c r="K56" s="127" t="s">
        <v>145</v>
      </c>
    </row>
    <row r="57" spans="2:16" s="39" customFormat="1" ht="24.75" x14ac:dyDescent="0.3">
      <c r="B57" s="134"/>
      <c r="C57" s="134"/>
      <c r="D57" s="134" t="s">
        <v>109</v>
      </c>
      <c r="E57" s="121"/>
      <c r="F57" s="53" t="s">
        <v>146</v>
      </c>
      <c r="G57" s="121"/>
      <c r="H57" s="150" t="str">
        <f>IF(OR(H35="Nursing staff",H35="Surgical staff"),"-",IF(AND(ISNUMBER(H55),ISNUMBER(H56)),H55+H56,"??"))</f>
        <v>??</v>
      </c>
      <c r="I57" s="125" t="s">
        <v>113</v>
      </c>
      <c r="J57" s="125" t="s">
        <v>15</v>
      </c>
      <c r="K57" s="153" t="s">
        <v>111</v>
      </c>
    </row>
    <row r="58" spans="2:16" s="39" customFormat="1" x14ac:dyDescent="0.3">
      <c r="B58" s="134"/>
      <c r="C58" s="134"/>
      <c r="D58" s="139"/>
      <c r="E58" s="121"/>
      <c r="F58" s="121"/>
      <c r="G58" s="121"/>
      <c r="H58" s="121"/>
      <c r="I58" s="125"/>
      <c r="J58" s="125"/>
      <c r="K58" s="121"/>
    </row>
    <row r="59" spans="2:16" s="39" customFormat="1" ht="14.65" x14ac:dyDescent="0.3">
      <c r="B59" s="50" t="s">
        <v>4</v>
      </c>
      <c r="C59" s="50"/>
      <c r="D59" s="140"/>
      <c r="E59" s="51"/>
      <c r="F59" s="51"/>
      <c r="G59" s="51"/>
      <c r="H59" s="51"/>
      <c r="I59" s="51"/>
      <c r="J59" s="51"/>
      <c r="K59" s="51"/>
      <c r="M59" s="75"/>
      <c r="N59" s="75"/>
      <c r="O59" s="75"/>
      <c r="P59" s="75"/>
    </row>
    <row r="60" spans="2:16" s="39" customFormat="1" ht="3" customHeight="1" x14ac:dyDescent="0.3">
      <c r="B60" s="121"/>
      <c r="C60" s="121"/>
      <c r="D60" s="127"/>
      <c r="E60" s="121"/>
      <c r="F60" s="121"/>
      <c r="G60" s="121"/>
      <c r="H60" s="121"/>
      <c r="I60" s="121"/>
      <c r="J60" s="121"/>
      <c r="K60" s="121"/>
      <c r="M60" s="75"/>
      <c r="N60" s="75"/>
      <c r="O60" s="75"/>
      <c r="P60" s="75"/>
    </row>
    <row r="61" spans="2:16" s="39" customFormat="1" ht="13.9" x14ac:dyDescent="0.3">
      <c r="B61" s="55" t="s">
        <v>9</v>
      </c>
      <c r="C61" s="55"/>
      <c r="D61" s="118"/>
      <c r="E61" s="119"/>
      <c r="F61" s="55" t="s">
        <v>11</v>
      </c>
      <c r="G61" s="55"/>
      <c r="H61" s="57" t="s">
        <v>14</v>
      </c>
      <c r="I61" s="57" t="s">
        <v>10</v>
      </c>
      <c r="J61" s="57" t="s">
        <v>69</v>
      </c>
      <c r="K61" s="56" t="s">
        <v>130</v>
      </c>
      <c r="M61" s="75"/>
      <c r="N61" s="75"/>
      <c r="O61" s="75"/>
      <c r="P61" s="75"/>
    </row>
    <row r="62" spans="2:16" s="39" customFormat="1" ht="3" customHeight="1" x14ac:dyDescent="0.3">
      <c r="B62" s="55"/>
      <c r="C62" s="55"/>
      <c r="D62" s="118"/>
      <c r="E62" s="119"/>
      <c r="F62" s="55"/>
      <c r="G62" s="55"/>
      <c r="H62" s="57"/>
      <c r="I62" s="57"/>
      <c r="J62" s="57"/>
      <c r="K62" s="56"/>
      <c r="M62" s="75"/>
      <c r="N62" s="75"/>
      <c r="O62" s="75"/>
      <c r="P62" s="75"/>
    </row>
    <row r="63" spans="2:16" s="39" customFormat="1" ht="14.65" x14ac:dyDescent="0.3">
      <c r="B63" s="141" t="s">
        <v>8</v>
      </c>
      <c r="C63" s="55"/>
      <c r="D63" s="118"/>
      <c r="E63" s="119"/>
      <c r="F63" s="55"/>
      <c r="G63" s="55"/>
      <c r="H63" s="57"/>
      <c r="I63" s="57"/>
      <c r="J63" s="57"/>
      <c r="K63" s="56"/>
      <c r="M63" s="75"/>
      <c r="N63" s="75"/>
      <c r="O63" s="75"/>
      <c r="P63" s="75"/>
    </row>
    <row r="64" spans="2:16" s="39" customFormat="1" ht="3" customHeight="1" x14ac:dyDescent="0.3">
      <c r="B64" s="141"/>
      <c r="C64" s="55"/>
      <c r="D64" s="118"/>
      <c r="E64" s="119"/>
      <c r="F64" s="55"/>
      <c r="G64" s="55"/>
      <c r="H64" s="57"/>
      <c r="I64" s="57"/>
      <c r="J64" s="57"/>
      <c r="K64" s="56"/>
      <c r="M64" s="75"/>
      <c r="N64" s="75"/>
      <c r="O64" s="75"/>
      <c r="P64" s="75"/>
    </row>
    <row r="65" spans="2:16" s="39" customFormat="1" ht="14.65" x14ac:dyDescent="0.3">
      <c r="B65" s="142" t="s">
        <v>155</v>
      </c>
      <c r="C65" s="55"/>
      <c r="D65" s="118"/>
      <c r="E65" s="119"/>
      <c r="F65" s="55"/>
      <c r="G65" s="55"/>
      <c r="H65" s="57"/>
      <c r="I65" s="57"/>
      <c r="J65" s="57"/>
      <c r="K65" s="56"/>
      <c r="M65" s="75"/>
      <c r="N65" s="75"/>
      <c r="O65" s="75"/>
      <c r="P65" s="75"/>
    </row>
    <row r="66" spans="2:16" s="39" customFormat="1" ht="3" customHeight="1" x14ac:dyDescent="0.3">
      <c r="B66" s="55"/>
      <c r="C66" s="55"/>
      <c r="D66" s="118"/>
      <c r="E66" s="119"/>
      <c r="F66" s="55"/>
      <c r="G66" s="55"/>
      <c r="H66" s="57"/>
      <c r="I66" s="57"/>
      <c r="J66" s="57"/>
      <c r="K66" s="56"/>
      <c r="M66" s="75"/>
      <c r="N66" s="75"/>
      <c r="O66" s="75"/>
      <c r="P66" s="75"/>
    </row>
    <row r="67" spans="2:16" s="39" customFormat="1" x14ac:dyDescent="0.3">
      <c r="B67" s="143" t="s">
        <v>153</v>
      </c>
      <c r="C67" s="55"/>
      <c r="D67" s="118"/>
      <c r="E67" s="119"/>
      <c r="F67" s="55"/>
      <c r="G67" s="55"/>
      <c r="H67" s="57"/>
      <c r="I67" s="57"/>
      <c r="J67" s="57"/>
      <c r="K67" s="56"/>
      <c r="M67" s="75"/>
      <c r="N67" s="75"/>
      <c r="O67" s="75"/>
      <c r="P67" s="75"/>
    </row>
    <row r="68" spans="2:16" s="39" customFormat="1" ht="3" customHeight="1" x14ac:dyDescent="0.3">
      <c r="B68" s="53"/>
      <c r="C68" s="53"/>
      <c r="D68" s="53"/>
      <c r="E68" s="53"/>
      <c r="F68" s="53"/>
      <c r="G68" s="53"/>
      <c r="H68" s="53"/>
      <c r="I68" s="53"/>
      <c r="J68" s="53"/>
      <c r="K68" s="53"/>
      <c r="M68" s="75"/>
      <c r="N68" s="75"/>
      <c r="O68" s="75"/>
      <c r="P68" s="75"/>
    </row>
    <row r="69" spans="2:16" s="39" customFormat="1" ht="58.5" customHeight="1" x14ac:dyDescent="0.3">
      <c r="B69" s="53" t="s">
        <v>183</v>
      </c>
      <c r="C69" s="53"/>
      <c r="D69" s="127"/>
      <c r="E69" s="121"/>
      <c r="F69" s="53" t="s">
        <v>79</v>
      </c>
      <c r="G69" s="121"/>
      <c r="H69" s="65" t="str">
        <f>IF(ISNUMBER(Qsubstpres_bed),Nbeds_pres*Qsubstpres_bed*0.001*Fwater,"??")</f>
        <v>??</v>
      </c>
      <c r="I69" s="125" t="s">
        <v>76</v>
      </c>
      <c r="J69" s="125" t="s">
        <v>15</v>
      </c>
      <c r="K69" s="61" t="s">
        <v>163</v>
      </c>
      <c r="M69" s="75"/>
      <c r="N69" s="75"/>
      <c r="O69" s="75"/>
      <c r="P69" s="75"/>
    </row>
    <row r="70" spans="2:16" s="39" customFormat="1" ht="3" customHeight="1" x14ac:dyDescent="0.3">
      <c r="B70" s="53"/>
      <c r="C70" s="53"/>
      <c r="D70" s="127"/>
      <c r="E70" s="121"/>
      <c r="F70" s="53"/>
      <c r="G70" s="121"/>
      <c r="H70" s="144"/>
      <c r="I70" s="125"/>
      <c r="J70" s="125"/>
      <c r="K70" s="61"/>
      <c r="M70" s="75"/>
      <c r="N70" s="75"/>
      <c r="O70" s="75"/>
      <c r="P70" s="75"/>
    </row>
    <row r="71" spans="2:16" s="39" customFormat="1" ht="46.15" x14ac:dyDescent="0.3">
      <c r="B71" s="159" t="s">
        <v>184</v>
      </c>
      <c r="C71" s="159"/>
      <c r="D71" s="153"/>
      <c r="E71" s="117"/>
      <c r="F71" s="159" t="s">
        <v>189</v>
      </c>
      <c r="G71" s="117"/>
      <c r="H71" s="162" t="str">
        <f>IF(ISNUMBER(Qsubstpres_bed),Nbeds_pres*Qsubstpres_bed*0.001*Fair,"??")</f>
        <v>??</v>
      </c>
      <c r="I71" s="123" t="s">
        <v>190</v>
      </c>
      <c r="J71" s="123" t="s">
        <v>15</v>
      </c>
      <c r="K71" s="163" t="s">
        <v>208</v>
      </c>
      <c r="M71" s="75"/>
      <c r="N71" s="75"/>
      <c r="O71" s="75"/>
      <c r="P71" s="75"/>
    </row>
    <row r="72" spans="2:16" s="95" customFormat="1" x14ac:dyDescent="0.3">
      <c r="B72" s="116"/>
      <c r="C72" s="116"/>
      <c r="D72" s="129"/>
      <c r="E72" s="116"/>
      <c r="F72" s="116"/>
      <c r="G72" s="116"/>
      <c r="H72" s="144"/>
      <c r="I72" s="116"/>
      <c r="J72" s="116"/>
      <c r="K72" s="116"/>
      <c r="M72" s="105"/>
      <c r="N72" s="105"/>
      <c r="O72" s="105"/>
      <c r="P72" s="105"/>
    </row>
    <row r="73" spans="2:16" s="95" customFormat="1" x14ac:dyDescent="0.3">
      <c r="B73" s="143" t="s">
        <v>154</v>
      </c>
      <c r="C73" s="116"/>
      <c r="D73" s="129"/>
      <c r="E73" s="116"/>
      <c r="F73" s="116"/>
      <c r="G73" s="116"/>
      <c r="H73" s="144"/>
      <c r="I73" s="116"/>
      <c r="J73" s="116"/>
      <c r="K73" s="116"/>
      <c r="M73" s="105"/>
      <c r="N73" s="105"/>
      <c r="O73" s="105"/>
      <c r="P73" s="105"/>
    </row>
    <row r="74" spans="2:16" s="95" customFormat="1" ht="3" customHeight="1" x14ac:dyDescent="0.3">
      <c r="B74" s="143"/>
      <c r="C74" s="116"/>
      <c r="D74" s="129"/>
      <c r="E74" s="116"/>
      <c r="F74" s="116"/>
      <c r="G74" s="116"/>
      <c r="H74" s="144"/>
      <c r="I74" s="116"/>
      <c r="J74" s="116"/>
      <c r="K74" s="116"/>
      <c r="M74" s="105"/>
      <c r="N74" s="105"/>
      <c r="O74" s="105"/>
      <c r="P74" s="105"/>
    </row>
    <row r="75" spans="2:16" s="39" customFormat="1" ht="46.15" x14ac:dyDescent="0.3">
      <c r="B75" s="53" t="s">
        <v>183</v>
      </c>
      <c r="C75" s="53"/>
      <c r="D75" s="127"/>
      <c r="E75" s="121"/>
      <c r="F75" s="53" t="s">
        <v>79</v>
      </c>
      <c r="G75" s="121"/>
      <c r="H75" s="65" t="str">
        <f>IF(ISNUMBER(Qsubstpres_bed),Nbeds_pres*Foccup*Qsubstoccup_bed*0.001*Fwater,"??")</f>
        <v>??</v>
      </c>
      <c r="I75" s="125" t="s">
        <v>76</v>
      </c>
      <c r="J75" s="125" t="s">
        <v>15</v>
      </c>
      <c r="K75" s="61" t="s">
        <v>156</v>
      </c>
      <c r="M75" s="75"/>
      <c r="N75" s="75"/>
      <c r="O75" s="75"/>
      <c r="P75" s="75"/>
    </row>
    <row r="76" spans="2:16" s="39" customFormat="1" ht="3" customHeight="1" x14ac:dyDescent="0.3">
      <c r="B76" s="53"/>
      <c r="C76" s="53"/>
      <c r="D76" s="127"/>
      <c r="E76" s="121"/>
      <c r="F76" s="53"/>
      <c r="G76" s="121"/>
      <c r="H76" s="53"/>
      <c r="I76" s="125"/>
      <c r="J76" s="125"/>
      <c r="K76" s="61"/>
      <c r="M76" s="75"/>
      <c r="N76" s="75"/>
      <c r="O76" s="75"/>
      <c r="P76" s="75"/>
    </row>
    <row r="77" spans="2:16" s="39" customFormat="1" ht="46.15" x14ac:dyDescent="0.3">
      <c r="B77" s="159" t="s">
        <v>184</v>
      </c>
      <c r="C77" s="159"/>
      <c r="D77" s="153"/>
      <c r="E77" s="117"/>
      <c r="F77" s="159" t="s">
        <v>189</v>
      </c>
      <c r="G77" s="117"/>
      <c r="H77" s="162" t="str">
        <f>IF(ISNUMBER(Qsubstpres_bed),Nbeds_pres*Foccup*Qsubstoccup_bed*0.001*Fair,"??")</f>
        <v>??</v>
      </c>
      <c r="I77" s="123" t="s">
        <v>190</v>
      </c>
      <c r="J77" s="123" t="s">
        <v>15</v>
      </c>
      <c r="K77" s="163" t="s">
        <v>209</v>
      </c>
      <c r="M77" s="75"/>
      <c r="N77" s="75"/>
      <c r="O77" s="75"/>
      <c r="P77" s="75"/>
    </row>
    <row r="78" spans="2:16" s="39" customFormat="1" x14ac:dyDescent="0.3">
      <c r="B78" s="53"/>
      <c r="C78" s="53"/>
      <c r="D78" s="127"/>
      <c r="E78" s="121"/>
      <c r="F78" s="53"/>
      <c r="G78" s="121"/>
      <c r="H78" s="144"/>
      <c r="I78" s="125"/>
      <c r="J78" s="125"/>
      <c r="K78" s="61"/>
      <c r="M78" s="75"/>
      <c r="N78" s="75"/>
      <c r="O78" s="75"/>
      <c r="P78" s="75"/>
    </row>
    <row r="79" spans="2:16" s="95" customFormat="1" x14ac:dyDescent="0.3">
      <c r="B79" s="116"/>
      <c r="C79" s="116"/>
      <c r="D79" s="129"/>
      <c r="E79" s="116"/>
      <c r="F79" s="116"/>
      <c r="G79" s="116"/>
      <c r="H79" s="144"/>
      <c r="I79" s="116"/>
      <c r="J79" s="116"/>
      <c r="K79" s="116"/>
      <c r="M79" s="105"/>
      <c r="N79" s="105"/>
      <c r="O79" s="105"/>
      <c r="P79" s="105"/>
    </row>
    <row r="80" spans="2:16" s="95" customFormat="1" ht="14.65" x14ac:dyDescent="0.3">
      <c r="B80" s="142" t="s">
        <v>157</v>
      </c>
      <c r="C80" s="116"/>
      <c r="D80" s="129"/>
      <c r="E80" s="116"/>
      <c r="F80" s="116"/>
      <c r="G80" s="116"/>
      <c r="H80" s="144"/>
      <c r="I80" s="116"/>
      <c r="J80" s="116"/>
      <c r="K80" s="116"/>
      <c r="M80" s="105"/>
      <c r="N80" s="105"/>
      <c r="O80" s="105"/>
      <c r="P80" s="105"/>
    </row>
    <row r="81" spans="2:16" s="95" customFormat="1" ht="3" customHeight="1" x14ac:dyDescent="0.3">
      <c r="B81" s="116"/>
      <c r="C81" s="116"/>
      <c r="D81" s="129"/>
      <c r="E81" s="116"/>
      <c r="F81" s="116"/>
      <c r="G81" s="116"/>
      <c r="H81" s="144"/>
      <c r="I81" s="116"/>
      <c r="J81" s="116"/>
      <c r="K81" s="116"/>
      <c r="M81" s="105"/>
      <c r="N81" s="105"/>
      <c r="O81" s="105"/>
      <c r="P81" s="105"/>
    </row>
    <row r="82" spans="2:16" s="39" customFormat="1" x14ac:dyDescent="0.3">
      <c r="B82" s="143" t="s">
        <v>158</v>
      </c>
      <c r="C82" s="55"/>
      <c r="D82" s="118"/>
      <c r="E82" s="119"/>
      <c r="F82" s="55"/>
      <c r="G82" s="55"/>
      <c r="H82" s="57"/>
      <c r="I82" s="57"/>
      <c r="J82" s="57"/>
      <c r="K82" s="56"/>
      <c r="M82" s="75"/>
      <c r="N82" s="75"/>
      <c r="O82" s="75"/>
      <c r="P82" s="75"/>
    </row>
    <row r="83" spans="2:16" s="39" customFormat="1" ht="3" customHeight="1" x14ac:dyDescent="0.3">
      <c r="B83" s="53"/>
      <c r="C83" s="53"/>
      <c r="D83" s="53"/>
      <c r="E83" s="53"/>
      <c r="F83" s="53"/>
      <c r="G83" s="53"/>
      <c r="H83" s="53"/>
      <c r="I83" s="53"/>
      <c r="J83" s="53"/>
      <c r="K83" s="53"/>
      <c r="M83" s="75"/>
      <c r="N83" s="75"/>
      <c r="O83" s="75"/>
      <c r="P83" s="75"/>
    </row>
    <row r="84" spans="2:16" s="39" customFormat="1" ht="15.4" x14ac:dyDescent="0.3">
      <c r="B84" s="53" t="s">
        <v>183</v>
      </c>
      <c r="C84" s="53"/>
      <c r="D84" s="127"/>
      <c r="E84" s="121"/>
      <c r="F84" s="53" t="s">
        <v>79</v>
      </c>
      <c r="G84" s="121"/>
      <c r="H84" s="65" t="str">
        <f>IF(ISNUMBER(H57),Nbeds_pres*H57*Fwater,IF(ISNUMBER(H55),Nbeds_pres*H55*Fwater,IF(ISNUMBER(H56),Nbeds_pres*H56*Fwater,"??")))</f>
        <v>??</v>
      </c>
      <c r="I84" s="125" t="s">
        <v>76</v>
      </c>
      <c r="J84" s="125" t="s">
        <v>15</v>
      </c>
      <c r="K84" s="61" t="s">
        <v>160</v>
      </c>
      <c r="M84" s="75"/>
      <c r="N84" s="75"/>
      <c r="O84" s="75"/>
      <c r="P84" s="75"/>
    </row>
    <row r="85" spans="2:16" s="39" customFormat="1" ht="3" customHeight="1" x14ac:dyDescent="0.3">
      <c r="B85" s="53"/>
      <c r="C85" s="53"/>
      <c r="D85" s="127"/>
      <c r="E85" s="121"/>
      <c r="F85" s="53"/>
      <c r="G85" s="121"/>
      <c r="H85" s="144"/>
      <c r="I85" s="125"/>
      <c r="J85" s="125"/>
      <c r="K85" s="61"/>
      <c r="M85" s="75"/>
      <c r="N85" s="75"/>
      <c r="O85" s="75"/>
      <c r="P85" s="75"/>
    </row>
    <row r="86" spans="2:16" s="39" customFormat="1" ht="15.4" x14ac:dyDescent="0.3">
      <c r="B86" s="159" t="s">
        <v>184</v>
      </c>
      <c r="C86" s="159"/>
      <c r="D86" s="153"/>
      <c r="E86" s="117"/>
      <c r="F86" s="159" t="s">
        <v>189</v>
      </c>
      <c r="G86" s="117"/>
      <c r="H86" s="162" t="str">
        <f>IF(ISNUMBER(H57),Nbeds_pres*H57*Fair,IF(ISNUMBER(H55),Nbeds_pres*H55*Fair,IF(ISNUMBER(H56),Nbeds_pres*H56*Fair,"??")))</f>
        <v>??</v>
      </c>
      <c r="I86" s="123" t="s">
        <v>190</v>
      </c>
      <c r="J86" s="123" t="s">
        <v>15</v>
      </c>
      <c r="K86" s="163" t="s">
        <v>210</v>
      </c>
      <c r="M86" s="75"/>
      <c r="N86" s="75"/>
      <c r="O86" s="75"/>
      <c r="P86" s="75"/>
    </row>
    <row r="87" spans="2:16" s="39" customFormat="1" ht="11.25" customHeight="1" x14ac:dyDescent="0.3">
      <c r="B87" s="53"/>
      <c r="C87" s="53"/>
      <c r="D87" s="127"/>
      <c r="E87" s="121"/>
      <c r="F87" s="53"/>
      <c r="G87" s="121"/>
      <c r="H87" s="144"/>
      <c r="I87" s="125"/>
      <c r="J87" s="125"/>
      <c r="K87" s="61"/>
      <c r="M87" s="75"/>
      <c r="N87" s="75"/>
      <c r="O87" s="75"/>
      <c r="P87" s="75"/>
    </row>
    <row r="88" spans="2:16" s="95" customFormat="1" x14ac:dyDescent="0.3">
      <c r="B88" s="145" t="s">
        <v>70</v>
      </c>
      <c r="C88" s="145"/>
      <c r="D88" s="96"/>
    </row>
    <row r="89" spans="2:16" s="95" customFormat="1" x14ac:dyDescent="0.3">
      <c r="B89" s="145" t="s">
        <v>110</v>
      </c>
      <c r="C89" s="145"/>
      <c r="D89" s="96"/>
    </row>
    <row r="90" spans="2:16" s="95" customFormat="1" x14ac:dyDescent="0.3">
      <c r="B90" s="145" t="s">
        <v>164</v>
      </c>
      <c r="D90" s="96"/>
    </row>
    <row r="91" spans="2:16" s="95" customFormat="1" x14ac:dyDescent="0.3">
      <c r="D91" s="96"/>
    </row>
    <row r="92" spans="2:16" s="95" customFormat="1" x14ac:dyDescent="0.3">
      <c r="D92" s="96"/>
    </row>
    <row r="93" spans="2:16" s="95" customFormat="1" x14ac:dyDescent="0.3">
      <c r="D93" s="96"/>
    </row>
    <row r="94" spans="2:16" s="95" customFormat="1" x14ac:dyDescent="0.3">
      <c r="D94" s="96"/>
    </row>
    <row r="95" spans="2:16" s="95" customFormat="1" x14ac:dyDescent="0.3">
      <c r="D95" s="96"/>
    </row>
    <row r="96" spans="2:16" s="95" customFormat="1" x14ac:dyDescent="0.3">
      <c r="D96" s="96"/>
    </row>
    <row r="97" spans="4:4" s="95" customFormat="1" x14ac:dyDescent="0.3">
      <c r="D97" s="96"/>
    </row>
    <row r="98" spans="4:4" s="95" customFormat="1" x14ac:dyDescent="0.3">
      <c r="D98" s="96"/>
    </row>
    <row r="99" spans="4:4" s="95" customFormat="1" x14ac:dyDescent="0.3">
      <c r="D99" s="96"/>
    </row>
    <row r="100" spans="4:4" s="95" customFormat="1" x14ac:dyDescent="0.3">
      <c r="D100" s="96"/>
    </row>
    <row r="101" spans="4:4" s="95" customFormat="1" x14ac:dyDescent="0.3">
      <c r="D101" s="96"/>
    </row>
    <row r="102" spans="4:4" s="95" customFormat="1" x14ac:dyDescent="0.3">
      <c r="D102" s="96"/>
    </row>
    <row r="103" spans="4:4" s="95" customFormat="1" x14ac:dyDescent="0.3">
      <c r="D103" s="96"/>
    </row>
    <row r="104" spans="4:4" s="95" customFormat="1" x14ac:dyDescent="0.3">
      <c r="D104" s="96"/>
    </row>
    <row r="105" spans="4:4" s="95" customFormat="1" x14ac:dyDescent="0.3">
      <c r="D105" s="96"/>
    </row>
    <row r="106" spans="4:4" s="95" customFormat="1" x14ac:dyDescent="0.3">
      <c r="D106" s="96"/>
    </row>
    <row r="107" spans="4:4" s="95" customFormat="1" x14ac:dyDescent="0.3">
      <c r="D107" s="96"/>
    </row>
    <row r="108" spans="4:4" s="95" customFormat="1" x14ac:dyDescent="0.3">
      <c r="D108" s="96"/>
    </row>
    <row r="109" spans="4:4" s="95" customFormat="1" x14ac:dyDescent="0.3">
      <c r="D109" s="96"/>
    </row>
    <row r="110" spans="4:4" s="95" customFormat="1" x14ac:dyDescent="0.3">
      <c r="D110" s="96"/>
    </row>
    <row r="111" spans="4:4" s="95" customFormat="1" x14ac:dyDescent="0.3">
      <c r="D111" s="96"/>
    </row>
    <row r="112" spans="4:4" s="95" customFormat="1" x14ac:dyDescent="0.3">
      <c r="D112" s="96"/>
    </row>
    <row r="113" spans="4:4" s="95" customFormat="1" x14ac:dyDescent="0.3">
      <c r="D113" s="96"/>
    </row>
    <row r="114" spans="4:4" s="95" customFormat="1" x14ac:dyDescent="0.3">
      <c r="D114" s="96"/>
    </row>
    <row r="115" spans="4:4" s="95" customFormat="1" x14ac:dyDescent="0.3">
      <c r="D115" s="96"/>
    </row>
    <row r="116" spans="4:4" s="95" customFormat="1" x14ac:dyDescent="0.3">
      <c r="D116" s="96"/>
    </row>
    <row r="117" spans="4:4" s="95" customFormat="1" x14ac:dyDescent="0.3">
      <c r="D117" s="96"/>
    </row>
    <row r="118" spans="4:4" s="95" customFormat="1" x14ac:dyDescent="0.3">
      <c r="D118" s="96"/>
    </row>
    <row r="119" spans="4:4" s="95" customFormat="1" x14ac:dyDescent="0.3">
      <c r="D119" s="96"/>
    </row>
    <row r="120" spans="4:4" s="95" customFormat="1" x14ac:dyDescent="0.3">
      <c r="D120" s="96"/>
    </row>
    <row r="121" spans="4:4" s="95" customFormat="1" x14ac:dyDescent="0.3">
      <c r="D121" s="96"/>
    </row>
    <row r="122" spans="4:4" s="95" customFormat="1" x14ac:dyDescent="0.3">
      <c r="D122" s="96"/>
    </row>
    <row r="123" spans="4:4" s="95" customFormat="1" x14ac:dyDescent="0.3">
      <c r="D123" s="96"/>
    </row>
    <row r="124" spans="4:4" s="95" customFormat="1" x14ac:dyDescent="0.3">
      <c r="D124" s="96"/>
    </row>
    <row r="125" spans="4:4" s="95" customFormat="1" x14ac:dyDescent="0.3">
      <c r="D125" s="96"/>
    </row>
    <row r="126" spans="4:4" s="95" customFormat="1" x14ac:dyDescent="0.3">
      <c r="D126" s="96"/>
    </row>
    <row r="127" spans="4:4" s="95" customFormat="1" x14ac:dyDescent="0.3">
      <c r="D127" s="96"/>
    </row>
    <row r="128" spans="4:4" s="95" customFormat="1" x14ac:dyDescent="0.3">
      <c r="D128" s="96"/>
    </row>
    <row r="129" spans="4:4" s="95" customFormat="1" x14ac:dyDescent="0.3">
      <c r="D129" s="96"/>
    </row>
    <row r="130" spans="4:4" s="95" customFormat="1" x14ac:dyDescent="0.3">
      <c r="D130" s="96"/>
    </row>
    <row r="131" spans="4:4" s="95" customFormat="1" x14ac:dyDescent="0.3">
      <c r="D131" s="96"/>
    </row>
    <row r="132" spans="4:4" s="95" customFormat="1" x14ac:dyDescent="0.3">
      <c r="D132" s="96"/>
    </row>
    <row r="133" spans="4:4" s="95" customFormat="1" x14ac:dyDescent="0.3">
      <c r="D133" s="96"/>
    </row>
    <row r="134" spans="4:4" s="95" customFormat="1" x14ac:dyDescent="0.3">
      <c r="D134" s="96"/>
    </row>
    <row r="135" spans="4:4" s="95" customFormat="1" x14ac:dyDescent="0.3">
      <c r="D135" s="96"/>
    </row>
    <row r="136" spans="4:4" s="95" customFormat="1" x14ac:dyDescent="0.3">
      <c r="D136" s="96"/>
    </row>
    <row r="137" spans="4:4" s="95" customFormat="1" x14ac:dyDescent="0.3">
      <c r="D137" s="96"/>
    </row>
    <row r="138" spans="4:4" s="95" customFormat="1" x14ac:dyDescent="0.3">
      <c r="D138" s="96"/>
    </row>
    <row r="139" spans="4:4" s="95" customFormat="1" x14ac:dyDescent="0.3">
      <c r="D139" s="96"/>
    </row>
    <row r="140" spans="4:4" s="95" customFormat="1" x14ac:dyDescent="0.3">
      <c r="D140" s="96"/>
    </row>
    <row r="141" spans="4:4" s="95" customFormat="1" x14ac:dyDescent="0.3">
      <c r="D141" s="96"/>
    </row>
    <row r="142" spans="4:4" s="95" customFormat="1" x14ac:dyDescent="0.3">
      <c r="D142" s="96"/>
    </row>
    <row r="143" spans="4:4" s="95" customFormat="1" x14ac:dyDescent="0.3">
      <c r="D143" s="96"/>
    </row>
    <row r="144" spans="4:4" s="95" customFormat="1" x14ac:dyDescent="0.3">
      <c r="D144" s="96"/>
    </row>
    <row r="145" spans="4:4" s="95" customFormat="1" x14ac:dyDescent="0.3">
      <c r="D145" s="96"/>
    </row>
    <row r="146" spans="4:4" s="95" customFormat="1" x14ac:dyDescent="0.3">
      <c r="D146" s="96"/>
    </row>
    <row r="147" spans="4:4" s="95" customFormat="1" x14ac:dyDescent="0.3">
      <c r="D147" s="96"/>
    </row>
    <row r="148" spans="4:4" s="95" customFormat="1" x14ac:dyDescent="0.3">
      <c r="D148" s="96"/>
    </row>
    <row r="149" spans="4:4" s="95" customFormat="1" x14ac:dyDescent="0.3">
      <c r="D149" s="96"/>
    </row>
    <row r="150" spans="4:4" s="95" customFormat="1" x14ac:dyDescent="0.3">
      <c r="D150" s="96"/>
    </row>
    <row r="151" spans="4:4" s="95" customFormat="1" x14ac:dyDescent="0.3">
      <c r="D151" s="96"/>
    </row>
    <row r="152" spans="4:4" s="95" customFormat="1" x14ac:dyDescent="0.3">
      <c r="D152" s="96"/>
    </row>
    <row r="153" spans="4:4" s="95" customFormat="1" x14ac:dyDescent="0.3">
      <c r="D153" s="96"/>
    </row>
    <row r="154" spans="4:4" s="95" customFormat="1" x14ac:dyDescent="0.3">
      <c r="D154" s="96"/>
    </row>
    <row r="155" spans="4:4" s="95" customFormat="1" x14ac:dyDescent="0.3">
      <c r="D155" s="96"/>
    </row>
    <row r="156" spans="4:4" s="95" customFormat="1" x14ac:dyDescent="0.3">
      <c r="D156" s="96"/>
    </row>
    <row r="157" spans="4:4" s="95" customFormat="1" x14ac:dyDescent="0.3">
      <c r="D157" s="96"/>
    </row>
    <row r="158" spans="4:4" s="95" customFormat="1" x14ac:dyDescent="0.3">
      <c r="D158" s="96"/>
    </row>
    <row r="159" spans="4:4" s="95" customFormat="1" x14ac:dyDescent="0.3">
      <c r="D159" s="96"/>
    </row>
    <row r="160" spans="4:4" s="95" customFormat="1" x14ac:dyDescent="0.3">
      <c r="D160" s="96"/>
    </row>
    <row r="161" spans="4:4" s="95" customFormat="1" x14ac:dyDescent="0.3">
      <c r="D161" s="96"/>
    </row>
    <row r="162" spans="4:4" s="95" customFormat="1" x14ac:dyDescent="0.3">
      <c r="D162" s="96"/>
    </row>
    <row r="163" spans="4:4" s="95" customFormat="1" x14ac:dyDescent="0.3">
      <c r="D163" s="96"/>
    </row>
    <row r="164" spans="4:4" s="95" customFormat="1" x14ac:dyDescent="0.3">
      <c r="D164" s="96"/>
    </row>
    <row r="165" spans="4:4" s="95" customFormat="1" x14ac:dyDescent="0.3">
      <c r="D165" s="96"/>
    </row>
    <row r="166" spans="4:4" s="95" customFormat="1" x14ac:dyDescent="0.3">
      <c r="D166" s="96"/>
    </row>
    <row r="167" spans="4:4" s="95" customFormat="1" x14ac:dyDescent="0.3">
      <c r="D167" s="96"/>
    </row>
    <row r="168" spans="4:4" s="95" customFormat="1" x14ac:dyDescent="0.3">
      <c r="D168" s="96"/>
    </row>
    <row r="169" spans="4:4" s="95" customFormat="1" x14ac:dyDescent="0.3">
      <c r="D169" s="96"/>
    </row>
    <row r="170" spans="4:4" s="95" customFormat="1" x14ac:dyDescent="0.3">
      <c r="D170" s="96"/>
    </row>
    <row r="171" spans="4:4" s="95" customFormat="1" x14ac:dyDescent="0.3">
      <c r="D171" s="96"/>
    </row>
    <row r="172" spans="4:4" s="95" customFormat="1" x14ac:dyDescent="0.3">
      <c r="D172" s="96"/>
    </row>
    <row r="173" spans="4:4" s="95" customFormat="1" x14ac:dyDescent="0.3">
      <c r="D173" s="96"/>
    </row>
    <row r="174" spans="4:4" s="95" customFormat="1" x14ac:dyDescent="0.3">
      <c r="D174" s="96"/>
    </row>
    <row r="175" spans="4:4" s="95" customFormat="1" x14ac:dyDescent="0.3">
      <c r="D175" s="96"/>
    </row>
    <row r="176" spans="4:4" s="95" customFormat="1" x14ac:dyDescent="0.3">
      <c r="D176" s="96"/>
    </row>
    <row r="177" spans="4:4" s="95" customFormat="1" x14ac:dyDescent="0.3">
      <c r="D177" s="96"/>
    </row>
    <row r="178" spans="4:4" s="95" customFormat="1" x14ac:dyDescent="0.3">
      <c r="D178" s="96"/>
    </row>
    <row r="179" spans="4:4" s="95" customFormat="1" x14ac:dyDescent="0.3">
      <c r="D179" s="96"/>
    </row>
    <row r="180" spans="4:4" s="95" customFormat="1" x14ac:dyDescent="0.3">
      <c r="D180" s="96"/>
    </row>
    <row r="181" spans="4:4" s="95" customFormat="1" x14ac:dyDescent="0.3">
      <c r="D181" s="96"/>
    </row>
    <row r="182" spans="4:4" s="95" customFormat="1" x14ac:dyDescent="0.3">
      <c r="D182" s="96"/>
    </row>
    <row r="183" spans="4:4" s="95" customFormat="1" x14ac:dyDescent="0.3">
      <c r="D183" s="96"/>
    </row>
    <row r="184" spans="4:4" s="95" customFormat="1" x14ac:dyDescent="0.3">
      <c r="D184" s="96"/>
    </row>
    <row r="185" spans="4:4" s="95" customFormat="1" x14ac:dyDescent="0.3">
      <c r="D185" s="96"/>
    </row>
    <row r="186" spans="4:4" s="95" customFormat="1" x14ac:dyDescent="0.3">
      <c r="D186" s="96"/>
    </row>
    <row r="187" spans="4:4" s="95" customFormat="1" x14ac:dyDescent="0.3">
      <c r="D187" s="96"/>
    </row>
    <row r="188" spans="4:4" s="95" customFormat="1" x14ac:dyDescent="0.3">
      <c r="D188" s="96"/>
    </row>
    <row r="189" spans="4:4" s="95" customFormat="1" x14ac:dyDescent="0.3">
      <c r="D189" s="96"/>
    </row>
    <row r="190" spans="4:4" s="95" customFormat="1" x14ac:dyDescent="0.3">
      <c r="D190" s="96"/>
    </row>
    <row r="191" spans="4:4" s="95" customFormat="1" x14ac:dyDescent="0.3">
      <c r="D191" s="96"/>
    </row>
    <row r="192" spans="4:4" s="95" customFormat="1" x14ac:dyDescent="0.3">
      <c r="D192" s="96"/>
    </row>
    <row r="193" spans="4:4" s="95" customFormat="1" x14ac:dyDescent="0.3">
      <c r="D193" s="96"/>
    </row>
    <row r="194" spans="4:4" s="95" customFormat="1" x14ac:dyDescent="0.3">
      <c r="D194" s="96"/>
    </row>
    <row r="195" spans="4:4" s="95" customFormat="1" x14ac:dyDescent="0.3">
      <c r="D195" s="96"/>
    </row>
    <row r="196" spans="4:4" s="95" customFormat="1" x14ac:dyDescent="0.3">
      <c r="D196" s="96"/>
    </row>
    <row r="197" spans="4:4" s="95" customFormat="1" x14ac:dyDescent="0.3">
      <c r="D197" s="96"/>
    </row>
    <row r="198" spans="4:4" s="95" customFormat="1" x14ac:dyDescent="0.3">
      <c r="D198" s="96"/>
    </row>
    <row r="199" spans="4:4" s="95" customFormat="1" x14ac:dyDescent="0.3">
      <c r="D199" s="96"/>
    </row>
    <row r="200" spans="4:4" s="95" customFormat="1" x14ac:dyDescent="0.3">
      <c r="D200" s="96"/>
    </row>
    <row r="201" spans="4:4" s="95" customFormat="1" x14ac:dyDescent="0.3">
      <c r="D201" s="96"/>
    </row>
    <row r="202" spans="4:4" s="95" customFormat="1" x14ac:dyDescent="0.3">
      <c r="D202" s="96"/>
    </row>
    <row r="203" spans="4:4" s="95" customFormat="1" x14ac:dyDescent="0.3">
      <c r="D203" s="96"/>
    </row>
    <row r="204" spans="4:4" s="95" customFormat="1" x14ac:dyDescent="0.3">
      <c r="D204" s="96"/>
    </row>
    <row r="205" spans="4:4" s="95" customFormat="1" x14ac:dyDescent="0.3">
      <c r="D205" s="96"/>
    </row>
    <row r="206" spans="4:4" s="95" customFormat="1" x14ac:dyDescent="0.3">
      <c r="D206" s="96"/>
    </row>
    <row r="207" spans="4:4" s="95" customFormat="1" x14ac:dyDescent="0.3">
      <c r="D207" s="96"/>
    </row>
    <row r="208" spans="4:4" s="95" customFormat="1" x14ac:dyDescent="0.3">
      <c r="D208" s="96"/>
    </row>
    <row r="209" spans="4:4" s="95" customFormat="1" x14ac:dyDescent="0.3">
      <c r="D209" s="96"/>
    </row>
    <row r="210" spans="4:4" s="95" customFormat="1" x14ac:dyDescent="0.3">
      <c r="D210" s="96"/>
    </row>
    <row r="211" spans="4:4" s="95" customFormat="1" x14ac:dyDescent="0.3">
      <c r="D211" s="96"/>
    </row>
    <row r="212" spans="4:4" s="95" customFormat="1" x14ac:dyDescent="0.3">
      <c r="D212" s="96"/>
    </row>
    <row r="213" spans="4:4" s="95" customFormat="1" x14ac:dyDescent="0.3">
      <c r="D213" s="96"/>
    </row>
    <row r="214" spans="4:4" s="95" customFormat="1" x14ac:dyDescent="0.3">
      <c r="D214" s="96"/>
    </row>
    <row r="215" spans="4:4" s="95" customFormat="1" x14ac:dyDescent="0.3">
      <c r="D215" s="96"/>
    </row>
    <row r="216" spans="4:4" s="95" customFormat="1" x14ac:dyDescent="0.3">
      <c r="D216" s="96"/>
    </row>
    <row r="217" spans="4:4" s="95" customFormat="1" x14ac:dyDescent="0.3">
      <c r="D217" s="96"/>
    </row>
    <row r="218" spans="4:4" s="95" customFormat="1" x14ac:dyDescent="0.3">
      <c r="D218" s="96"/>
    </row>
    <row r="219" spans="4:4" s="95" customFormat="1" x14ac:dyDescent="0.3">
      <c r="D219" s="96"/>
    </row>
    <row r="220" spans="4:4" s="95" customFormat="1" x14ac:dyDescent="0.3">
      <c r="D220" s="96"/>
    </row>
    <row r="221" spans="4:4" s="95" customFormat="1" x14ac:dyDescent="0.3">
      <c r="D221" s="96"/>
    </row>
    <row r="222" spans="4:4" s="95" customFormat="1" x14ac:dyDescent="0.3">
      <c r="D222" s="96"/>
    </row>
    <row r="223" spans="4:4" s="95" customFormat="1" x14ac:dyDescent="0.3">
      <c r="D223" s="96"/>
    </row>
    <row r="224" spans="4:4" s="95" customFormat="1" x14ac:dyDescent="0.3">
      <c r="D224" s="96"/>
    </row>
    <row r="225" spans="4:4" s="95" customFormat="1" x14ac:dyDescent="0.3">
      <c r="D225" s="96"/>
    </row>
    <row r="226" spans="4:4" s="95" customFormat="1" x14ac:dyDescent="0.3">
      <c r="D226" s="96"/>
    </row>
    <row r="227" spans="4:4" s="95" customFormat="1" x14ac:dyDescent="0.3">
      <c r="D227" s="96"/>
    </row>
    <row r="228" spans="4:4" s="95" customFormat="1" x14ac:dyDescent="0.3">
      <c r="D228" s="96"/>
    </row>
    <row r="229" spans="4:4" s="95" customFormat="1" x14ac:dyDescent="0.3">
      <c r="D229" s="96"/>
    </row>
    <row r="230" spans="4:4" s="95" customFormat="1" x14ac:dyDescent="0.3">
      <c r="D230" s="96"/>
    </row>
    <row r="231" spans="4:4" s="95" customFormat="1" x14ac:dyDescent="0.3">
      <c r="D231" s="96"/>
    </row>
    <row r="232" spans="4:4" s="95" customFormat="1" x14ac:dyDescent="0.3">
      <c r="D232" s="96"/>
    </row>
    <row r="233" spans="4:4" s="95" customFormat="1" x14ac:dyDescent="0.3">
      <c r="D233" s="96"/>
    </row>
    <row r="234" spans="4:4" s="95" customFormat="1" x14ac:dyDescent="0.3">
      <c r="D234" s="96"/>
    </row>
    <row r="235" spans="4:4" s="95" customFormat="1" x14ac:dyDescent="0.3">
      <c r="D235" s="96"/>
    </row>
    <row r="236" spans="4:4" s="95" customFormat="1" x14ac:dyDescent="0.3">
      <c r="D236" s="96"/>
    </row>
    <row r="237" spans="4:4" s="95" customFormat="1" x14ac:dyDescent="0.3">
      <c r="D237" s="96"/>
    </row>
    <row r="238" spans="4:4" s="95" customFormat="1" x14ac:dyDescent="0.3">
      <c r="D238" s="96"/>
    </row>
    <row r="239" spans="4:4" s="95" customFormat="1" x14ac:dyDescent="0.3">
      <c r="D239" s="96"/>
    </row>
    <row r="240" spans="4:4" s="95" customFormat="1" x14ac:dyDescent="0.3">
      <c r="D240" s="96"/>
    </row>
    <row r="241" spans="4:4" s="95" customFormat="1" x14ac:dyDescent="0.3">
      <c r="D241" s="96"/>
    </row>
    <row r="242" spans="4:4" s="95" customFormat="1" x14ac:dyDescent="0.3">
      <c r="D242" s="96"/>
    </row>
    <row r="243" spans="4:4" s="95" customFormat="1" x14ac:dyDescent="0.3">
      <c r="D243" s="96"/>
    </row>
    <row r="244" spans="4:4" s="95" customFormat="1" x14ac:dyDescent="0.3">
      <c r="D244" s="96"/>
    </row>
    <row r="245" spans="4:4" s="95" customFormat="1" x14ac:dyDescent="0.3">
      <c r="D245" s="96"/>
    </row>
    <row r="246" spans="4:4" s="95" customFormat="1" x14ac:dyDescent="0.3">
      <c r="D246" s="96"/>
    </row>
    <row r="247" spans="4:4" s="95" customFormat="1" x14ac:dyDescent="0.3">
      <c r="D247" s="96"/>
    </row>
    <row r="248" spans="4:4" s="95" customFormat="1" x14ac:dyDescent="0.3">
      <c r="D248" s="96"/>
    </row>
    <row r="249" spans="4:4" s="95" customFormat="1" x14ac:dyDescent="0.3">
      <c r="D249" s="96"/>
    </row>
    <row r="250" spans="4:4" s="95" customFormat="1" x14ac:dyDescent="0.3">
      <c r="D250" s="96"/>
    </row>
    <row r="251" spans="4:4" s="95" customFormat="1" x14ac:dyDescent="0.3">
      <c r="D251" s="96"/>
    </row>
    <row r="252" spans="4:4" s="95" customFormat="1" x14ac:dyDescent="0.3">
      <c r="D252" s="96"/>
    </row>
    <row r="253" spans="4:4" s="95" customFormat="1" x14ac:dyDescent="0.3">
      <c r="D253" s="96"/>
    </row>
    <row r="254" spans="4:4" s="95" customFormat="1" x14ac:dyDescent="0.3">
      <c r="D254" s="96"/>
    </row>
    <row r="255" spans="4:4" s="95" customFormat="1" x14ac:dyDescent="0.3">
      <c r="D255" s="96"/>
    </row>
    <row r="256" spans="4:4" s="95" customFormat="1" x14ac:dyDescent="0.3">
      <c r="D256" s="96"/>
    </row>
    <row r="257" spans="4:4" s="95" customFormat="1" x14ac:dyDescent="0.3">
      <c r="D257" s="96"/>
    </row>
    <row r="258" spans="4:4" s="95" customFormat="1" x14ac:dyDescent="0.3">
      <c r="D258" s="96"/>
    </row>
    <row r="259" spans="4:4" s="95" customFormat="1" x14ac:dyDescent="0.3">
      <c r="D259" s="96"/>
    </row>
    <row r="260" spans="4:4" s="95" customFormat="1" x14ac:dyDescent="0.3">
      <c r="D260" s="96"/>
    </row>
    <row r="261" spans="4:4" s="95" customFormat="1" x14ac:dyDescent="0.3">
      <c r="D261" s="96"/>
    </row>
    <row r="262" spans="4:4" s="95" customFormat="1" x14ac:dyDescent="0.3">
      <c r="D262" s="96"/>
    </row>
    <row r="263" spans="4:4" s="95" customFormat="1" x14ac:dyDescent="0.3">
      <c r="D263" s="96"/>
    </row>
    <row r="264" spans="4:4" s="95" customFormat="1" x14ac:dyDescent="0.3">
      <c r="D264" s="96"/>
    </row>
    <row r="265" spans="4:4" s="95" customFormat="1" x14ac:dyDescent="0.3">
      <c r="D265" s="96"/>
    </row>
    <row r="266" spans="4:4" s="95" customFormat="1" x14ac:dyDescent="0.3">
      <c r="D266" s="96"/>
    </row>
    <row r="267" spans="4:4" s="95" customFormat="1" x14ac:dyDescent="0.3">
      <c r="D267" s="96"/>
    </row>
    <row r="268" spans="4:4" s="95" customFormat="1" x14ac:dyDescent="0.3">
      <c r="D268" s="96"/>
    </row>
    <row r="269" spans="4:4" s="95" customFormat="1" x14ac:dyDescent="0.3">
      <c r="D269" s="96"/>
    </row>
    <row r="270" spans="4:4" s="95" customFormat="1" x14ac:dyDescent="0.3">
      <c r="D270" s="96"/>
    </row>
    <row r="271" spans="4:4" s="95" customFormat="1" x14ac:dyDescent="0.3">
      <c r="D271" s="96"/>
    </row>
    <row r="272" spans="4:4" s="95" customFormat="1" x14ac:dyDescent="0.3">
      <c r="D272" s="96"/>
    </row>
    <row r="273" spans="4:4" s="95" customFormat="1" x14ac:dyDescent="0.3">
      <c r="D273" s="96"/>
    </row>
    <row r="274" spans="4:4" s="95" customFormat="1" x14ac:dyDescent="0.3">
      <c r="D274" s="96"/>
    </row>
    <row r="275" spans="4:4" s="95" customFormat="1" x14ac:dyDescent="0.3">
      <c r="D275" s="96"/>
    </row>
    <row r="276" spans="4:4" s="95" customFormat="1" x14ac:dyDescent="0.3">
      <c r="D276" s="96"/>
    </row>
    <row r="277" spans="4:4" s="95" customFormat="1" x14ac:dyDescent="0.3">
      <c r="D277" s="96"/>
    </row>
    <row r="278" spans="4:4" s="95" customFormat="1" x14ac:dyDescent="0.3">
      <c r="D278" s="96"/>
    </row>
    <row r="279" spans="4:4" s="95" customFormat="1" x14ac:dyDescent="0.3">
      <c r="D279" s="96"/>
    </row>
    <row r="280" spans="4:4" s="95" customFormat="1" x14ac:dyDescent="0.3">
      <c r="D280" s="96"/>
    </row>
    <row r="281" spans="4:4" s="95" customFormat="1" x14ac:dyDescent="0.3">
      <c r="D281" s="96"/>
    </row>
    <row r="282" spans="4:4" s="95" customFormat="1" x14ac:dyDescent="0.3">
      <c r="D282" s="96"/>
    </row>
    <row r="283" spans="4:4" s="95" customFormat="1" x14ac:dyDescent="0.3">
      <c r="D283" s="96"/>
    </row>
    <row r="284" spans="4:4" s="95" customFormat="1" x14ac:dyDescent="0.3">
      <c r="D284" s="96"/>
    </row>
    <row r="285" spans="4:4" s="95" customFormat="1" x14ac:dyDescent="0.3">
      <c r="D285" s="96"/>
    </row>
    <row r="286" spans="4:4" s="95" customFormat="1" x14ac:dyDescent="0.3">
      <c r="D286" s="96"/>
    </row>
    <row r="287" spans="4:4" s="95" customFormat="1" x14ac:dyDescent="0.3">
      <c r="D287" s="96"/>
    </row>
    <row r="288" spans="4:4" s="95" customFormat="1" x14ac:dyDescent="0.3">
      <c r="D288" s="96"/>
    </row>
    <row r="289" spans="4:4" s="95" customFormat="1" x14ac:dyDescent="0.3">
      <c r="D289" s="96"/>
    </row>
    <row r="290" spans="4:4" s="95" customFormat="1" x14ac:dyDescent="0.3">
      <c r="D290" s="96"/>
    </row>
    <row r="291" spans="4:4" s="95" customFormat="1" x14ac:dyDescent="0.3">
      <c r="D291" s="96"/>
    </row>
    <row r="292" spans="4:4" s="95" customFormat="1" x14ac:dyDescent="0.3">
      <c r="D292" s="96"/>
    </row>
    <row r="293" spans="4:4" s="95" customFormat="1" x14ac:dyDescent="0.3">
      <c r="D293" s="96"/>
    </row>
    <row r="294" spans="4:4" s="95" customFormat="1" x14ac:dyDescent="0.3">
      <c r="D294" s="96"/>
    </row>
    <row r="295" spans="4:4" s="95" customFormat="1" x14ac:dyDescent="0.3">
      <c r="D295" s="96"/>
    </row>
    <row r="296" spans="4:4" s="95" customFormat="1" x14ac:dyDescent="0.3">
      <c r="D296" s="96"/>
    </row>
    <row r="297" spans="4:4" s="95" customFormat="1" x14ac:dyDescent="0.3">
      <c r="D297" s="96"/>
    </row>
    <row r="298" spans="4:4" s="95" customFormat="1" x14ac:dyDescent="0.3">
      <c r="D298" s="96"/>
    </row>
    <row r="299" spans="4:4" s="95" customFormat="1" x14ac:dyDescent="0.3">
      <c r="D299" s="96"/>
    </row>
    <row r="300" spans="4:4" s="95" customFormat="1" x14ac:dyDescent="0.3">
      <c r="D300" s="96"/>
    </row>
    <row r="301" spans="4:4" s="95" customFormat="1" x14ac:dyDescent="0.3">
      <c r="D301" s="96"/>
    </row>
    <row r="302" spans="4:4" s="95" customFormat="1" x14ac:dyDescent="0.3">
      <c r="D302" s="96"/>
    </row>
    <row r="303" spans="4:4" s="95" customFormat="1" x14ac:dyDescent="0.3">
      <c r="D303" s="96"/>
    </row>
    <row r="304" spans="4:4" s="95" customFormat="1" x14ac:dyDescent="0.3">
      <c r="D304" s="96"/>
    </row>
    <row r="305" spans="4:4" s="95" customFormat="1" x14ac:dyDescent="0.3">
      <c r="D305" s="96"/>
    </row>
    <row r="306" spans="4:4" s="95" customFormat="1" x14ac:dyDescent="0.3">
      <c r="D306" s="96"/>
    </row>
    <row r="307" spans="4:4" s="95" customFormat="1" x14ac:dyDescent="0.3">
      <c r="D307" s="96"/>
    </row>
    <row r="308" spans="4:4" s="95" customFormat="1" x14ac:dyDescent="0.3">
      <c r="D308" s="96"/>
    </row>
    <row r="309" spans="4:4" s="95" customFormat="1" x14ac:dyDescent="0.3">
      <c r="D309" s="96"/>
    </row>
    <row r="310" spans="4:4" s="95" customFormat="1" x14ac:dyDescent="0.3">
      <c r="D310" s="96"/>
    </row>
    <row r="311" spans="4:4" s="95" customFormat="1" x14ac:dyDescent="0.3">
      <c r="D311" s="96"/>
    </row>
    <row r="312" spans="4:4" s="95" customFormat="1" x14ac:dyDescent="0.3">
      <c r="D312" s="96"/>
    </row>
    <row r="313" spans="4:4" s="95" customFormat="1" x14ac:dyDescent="0.3">
      <c r="D313" s="96"/>
    </row>
    <row r="314" spans="4:4" s="95" customFormat="1" x14ac:dyDescent="0.3">
      <c r="D314" s="96"/>
    </row>
    <row r="315" spans="4:4" s="95" customFormat="1" x14ac:dyDescent="0.3">
      <c r="D315" s="96"/>
    </row>
    <row r="316" spans="4:4" s="95" customFormat="1" x14ac:dyDescent="0.3">
      <c r="D316" s="96"/>
    </row>
    <row r="317" spans="4:4" s="95" customFormat="1" x14ac:dyDescent="0.3">
      <c r="D317" s="96"/>
    </row>
    <row r="318" spans="4:4" s="95" customFormat="1" x14ac:dyDescent="0.3">
      <c r="D318" s="96"/>
    </row>
    <row r="319" spans="4:4" s="95" customFormat="1" x14ac:dyDescent="0.3">
      <c r="D319" s="96"/>
    </row>
    <row r="320" spans="4:4" s="95" customFormat="1" x14ac:dyDescent="0.3">
      <c r="D320" s="96"/>
    </row>
    <row r="321" spans="4:4" s="95" customFormat="1" x14ac:dyDescent="0.3">
      <c r="D321" s="96"/>
    </row>
    <row r="322" spans="4:4" s="95" customFormat="1" x14ac:dyDescent="0.3">
      <c r="D322" s="96"/>
    </row>
    <row r="323" spans="4:4" s="95" customFormat="1" x14ac:dyDescent="0.3">
      <c r="D323" s="96"/>
    </row>
    <row r="324" spans="4:4" s="95" customFormat="1" x14ac:dyDescent="0.3">
      <c r="D324" s="96"/>
    </row>
    <row r="325" spans="4:4" s="95" customFormat="1" x14ac:dyDescent="0.3">
      <c r="D325" s="96"/>
    </row>
    <row r="326" spans="4:4" s="95" customFormat="1" x14ac:dyDescent="0.3">
      <c r="D326" s="96"/>
    </row>
    <row r="327" spans="4:4" s="95" customFormat="1" x14ac:dyDescent="0.3">
      <c r="D327" s="96"/>
    </row>
    <row r="328" spans="4:4" s="95" customFormat="1" x14ac:dyDescent="0.3">
      <c r="D328" s="96"/>
    </row>
    <row r="329" spans="4:4" s="95" customFormat="1" x14ac:dyDescent="0.3">
      <c r="D329" s="96"/>
    </row>
    <row r="330" spans="4:4" s="95" customFormat="1" x14ac:dyDescent="0.3">
      <c r="D330" s="96"/>
    </row>
    <row r="331" spans="4:4" s="95" customFormat="1" x14ac:dyDescent="0.3">
      <c r="D331" s="96"/>
    </row>
    <row r="332" spans="4:4" s="95" customFormat="1" x14ac:dyDescent="0.3">
      <c r="D332" s="96"/>
    </row>
    <row r="333" spans="4:4" s="95" customFormat="1" x14ac:dyDescent="0.3">
      <c r="D333" s="96"/>
    </row>
    <row r="334" spans="4:4" s="95" customFormat="1" x14ac:dyDescent="0.3">
      <c r="D334" s="96"/>
    </row>
    <row r="335" spans="4:4" s="95" customFormat="1" x14ac:dyDescent="0.3">
      <c r="D335" s="96"/>
    </row>
    <row r="336" spans="4:4" s="95" customFormat="1" x14ac:dyDescent="0.3">
      <c r="D336" s="96"/>
    </row>
    <row r="337" spans="4:4" s="95" customFormat="1" x14ac:dyDescent="0.3">
      <c r="D337" s="96"/>
    </row>
    <row r="338" spans="4:4" s="95" customFormat="1" x14ac:dyDescent="0.3">
      <c r="D338" s="96"/>
    </row>
    <row r="339" spans="4:4" s="95" customFormat="1" x14ac:dyDescent="0.3">
      <c r="D339" s="96"/>
    </row>
    <row r="340" spans="4:4" s="95" customFormat="1" x14ac:dyDescent="0.3">
      <c r="D340" s="96"/>
    </row>
    <row r="341" spans="4:4" s="95" customFormat="1" x14ac:dyDescent="0.3">
      <c r="D341" s="96"/>
    </row>
    <row r="342" spans="4:4" s="95" customFormat="1" x14ac:dyDescent="0.3">
      <c r="D342" s="96"/>
    </row>
    <row r="343" spans="4:4" s="95" customFormat="1" x14ac:dyDescent="0.3">
      <c r="D343" s="96"/>
    </row>
    <row r="344" spans="4:4" s="95" customFormat="1" x14ac:dyDescent="0.3">
      <c r="D344" s="96"/>
    </row>
    <row r="345" spans="4:4" s="95" customFormat="1" x14ac:dyDescent="0.3">
      <c r="D345" s="96"/>
    </row>
    <row r="346" spans="4:4" s="95" customFormat="1" x14ac:dyDescent="0.3">
      <c r="D346" s="96"/>
    </row>
    <row r="347" spans="4:4" s="95" customFormat="1" x14ac:dyDescent="0.3">
      <c r="D347" s="96"/>
    </row>
    <row r="348" spans="4:4" s="95" customFormat="1" x14ac:dyDescent="0.3">
      <c r="D348" s="96"/>
    </row>
    <row r="349" spans="4:4" s="95" customFormat="1" x14ac:dyDescent="0.3">
      <c r="D349" s="96"/>
    </row>
    <row r="350" spans="4:4" s="95" customFormat="1" x14ac:dyDescent="0.3">
      <c r="D350" s="96"/>
    </row>
    <row r="351" spans="4:4" s="95" customFormat="1" x14ac:dyDescent="0.3">
      <c r="D351" s="96"/>
    </row>
    <row r="352" spans="4:4" s="95" customFormat="1" x14ac:dyDescent="0.3">
      <c r="D352" s="96"/>
    </row>
    <row r="353" spans="4:4" s="95" customFormat="1" x14ac:dyDescent="0.3">
      <c r="D353" s="96"/>
    </row>
    <row r="354" spans="4:4" s="95" customFormat="1" x14ac:dyDescent="0.3">
      <c r="D354" s="96"/>
    </row>
    <row r="355" spans="4:4" s="95" customFormat="1" x14ac:dyDescent="0.3">
      <c r="D355" s="96"/>
    </row>
    <row r="356" spans="4:4" s="95" customFormat="1" x14ac:dyDescent="0.3">
      <c r="D356" s="96"/>
    </row>
    <row r="357" spans="4:4" s="95" customFormat="1" x14ac:dyDescent="0.3">
      <c r="D357" s="96"/>
    </row>
    <row r="358" spans="4:4" s="95" customFormat="1" x14ac:dyDescent="0.3">
      <c r="D358" s="96"/>
    </row>
    <row r="359" spans="4:4" s="95" customFormat="1" x14ac:dyDescent="0.3">
      <c r="D359" s="96"/>
    </row>
    <row r="360" spans="4:4" s="95" customFormat="1" x14ac:dyDescent="0.3">
      <c r="D360" s="96"/>
    </row>
    <row r="361" spans="4:4" s="95" customFormat="1" x14ac:dyDescent="0.3">
      <c r="D361" s="96"/>
    </row>
    <row r="362" spans="4:4" s="95" customFormat="1" x14ac:dyDescent="0.3">
      <c r="D362" s="96"/>
    </row>
    <row r="363" spans="4:4" s="95" customFormat="1" x14ac:dyDescent="0.3">
      <c r="D363" s="96"/>
    </row>
    <row r="364" spans="4:4" s="95" customFormat="1" x14ac:dyDescent="0.3">
      <c r="D364" s="96"/>
    </row>
    <row r="365" spans="4:4" s="95" customFormat="1" x14ac:dyDescent="0.3">
      <c r="D365" s="96"/>
    </row>
    <row r="366" spans="4:4" s="95" customFormat="1" x14ac:dyDescent="0.3">
      <c r="D366" s="96"/>
    </row>
    <row r="367" spans="4:4" s="95" customFormat="1" x14ac:dyDescent="0.3">
      <c r="D367" s="96"/>
    </row>
    <row r="368" spans="4:4" s="95" customFormat="1" x14ac:dyDescent="0.3">
      <c r="D368" s="96"/>
    </row>
    <row r="369" spans="4:4" s="95" customFormat="1" x14ac:dyDescent="0.3">
      <c r="D369" s="96"/>
    </row>
    <row r="370" spans="4:4" s="95" customFormat="1" x14ac:dyDescent="0.3">
      <c r="D370" s="96"/>
    </row>
    <row r="371" spans="4:4" s="95" customFormat="1" x14ac:dyDescent="0.3">
      <c r="D371" s="96"/>
    </row>
    <row r="372" spans="4:4" s="95" customFormat="1" x14ac:dyDescent="0.3">
      <c r="D372" s="96"/>
    </row>
    <row r="373" spans="4:4" s="95" customFormat="1" x14ac:dyDescent="0.3">
      <c r="D373" s="96"/>
    </row>
    <row r="374" spans="4:4" s="95" customFormat="1" x14ac:dyDescent="0.3">
      <c r="D374" s="96"/>
    </row>
    <row r="375" spans="4:4" s="95" customFormat="1" x14ac:dyDescent="0.3">
      <c r="D375" s="96"/>
    </row>
    <row r="376" spans="4:4" s="95" customFormat="1" x14ac:dyDescent="0.3">
      <c r="D376" s="96"/>
    </row>
    <row r="377" spans="4:4" s="95" customFormat="1" x14ac:dyDescent="0.3">
      <c r="D377" s="96"/>
    </row>
    <row r="378" spans="4:4" s="95" customFormat="1" x14ac:dyDescent="0.3">
      <c r="D378" s="96"/>
    </row>
    <row r="379" spans="4:4" s="95" customFormat="1" x14ac:dyDescent="0.3">
      <c r="D379" s="96"/>
    </row>
    <row r="380" spans="4:4" s="95" customFormat="1" x14ac:dyDescent="0.3">
      <c r="D380" s="96"/>
    </row>
    <row r="381" spans="4:4" s="95" customFormat="1" x14ac:dyDescent="0.3">
      <c r="D381" s="96"/>
    </row>
    <row r="382" spans="4:4" s="95" customFormat="1" x14ac:dyDescent="0.3">
      <c r="D382" s="96"/>
    </row>
    <row r="383" spans="4:4" s="95" customFormat="1" x14ac:dyDescent="0.3">
      <c r="D383" s="96"/>
    </row>
    <row r="384" spans="4:4" s="95" customFormat="1" x14ac:dyDescent="0.3">
      <c r="D384" s="96"/>
    </row>
    <row r="385" spans="4:4" s="95" customFormat="1" x14ac:dyDescent="0.3">
      <c r="D385" s="96"/>
    </row>
    <row r="386" spans="4:4" s="95" customFormat="1" x14ac:dyDescent="0.3">
      <c r="D386" s="96"/>
    </row>
    <row r="387" spans="4:4" s="95" customFormat="1" x14ac:dyDescent="0.3">
      <c r="D387" s="96"/>
    </row>
    <row r="388" spans="4:4" s="95" customFormat="1" x14ac:dyDescent="0.3">
      <c r="D388" s="96"/>
    </row>
    <row r="389" spans="4:4" s="95" customFormat="1" x14ac:dyDescent="0.3">
      <c r="D389" s="96"/>
    </row>
    <row r="390" spans="4:4" s="95" customFormat="1" x14ac:dyDescent="0.3">
      <c r="D390" s="96"/>
    </row>
    <row r="391" spans="4:4" s="95" customFormat="1" x14ac:dyDescent="0.3">
      <c r="D391" s="96"/>
    </row>
    <row r="392" spans="4:4" s="95" customFormat="1" x14ac:dyDescent="0.3">
      <c r="D392" s="96"/>
    </row>
    <row r="393" spans="4:4" s="95" customFormat="1" x14ac:dyDescent="0.3">
      <c r="D393" s="96"/>
    </row>
    <row r="394" spans="4:4" s="95" customFormat="1" x14ac:dyDescent="0.3">
      <c r="D394" s="96"/>
    </row>
    <row r="395" spans="4:4" s="95" customFormat="1" x14ac:dyDescent="0.3">
      <c r="D395" s="96"/>
    </row>
    <row r="396" spans="4:4" s="95" customFormat="1" x14ac:dyDescent="0.3">
      <c r="D396" s="96"/>
    </row>
    <row r="397" spans="4:4" s="95" customFormat="1" x14ac:dyDescent="0.3">
      <c r="D397" s="96"/>
    </row>
    <row r="398" spans="4:4" s="95" customFormat="1" x14ac:dyDescent="0.3">
      <c r="D398" s="96"/>
    </row>
    <row r="399" spans="4:4" s="95" customFormat="1" x14ac:dyDescent="0.3">
      <c r="D399" s="96"/>
    </row>
    <row r="400" spans="4:4" s="95" customFormat="1" x14ac:dyDescent="0.3">
      <c r="D400" s="96"/>
    </row>
    <row r="401" spans="2:11" s="95" customFormat="1" x14ac:dyDescent="0.3">
      <c r="D401" s="96"/>
    </row>
    <row r="402" spans="2:11" s="95" customFormat="1" x14ac:dyDescent="0.3">
      <c r="D402" s="96"/>
    </row>
    <row r="403" spans="2:11" s="95" customFormat="1" x14ac:dyDescent="0.3">
      <c r="D403" s="96"/>
    </row>
    <row r="404" spans="2:11" s="95" customFormat="1" x14ac:dyDescent="0.3">
      <c r="D404" s="96"/>
    </row>
    <row r="405" spans="2:11" s="95" customFormat="1" x14ac:dyDescent="0.3">
      <c r="D405" s="96"/>
    </row>
    <row r="406" spans="2:11" s="95" customFormat="1" x14ac:dyDescent="0.3">
      <c r="D406" s="96"/>
    </row>
    <row r="407" spans="2:11" s="95" customFormat="1" x14ac:dyDescent="0.3">
      <c r="D407" s="96"/>
    </row>
    <row r="408" spans="2:11" s="95" customFormat="1" x14ac:dyDescent="0.3">
      <c r="D408" s="96"/>
    </row>
    <row r="409" spans="2:11" s="95" customFormat="1" x14ac:dyDescent="0.3">
      <c r="D409" s="96"/>
    </row>
    <row r="410" spans="2:11" s="95" customFormat="1" x14ac:dyDescent="0.3">
      <c r="D410" s="96"/>
    </row>
    <row r="411" spans="2:11" s="95" customFormat="1" x14ac:dyDescent="0.3">
      <c r="D411" s="96"/>
    </row>
    <row r="412" spans="2:11" x14ac:dyDescent="0.3">
      <c r="B412" s="95"/>
      <c r="C412" s="95"/>
      <c r="D412" s="96"/>
      <c r="E412" s="95"/>
      <c r="F412" s="95"/>
      <c r="H412" s="95"/>
      <c r="I412" s="95"/>
      <c r="J412" s="95"/>
      <c r="K412" s="95"/>
    </row>
  </sheetData>
  <sheetProtection algorithmName="SHA-512" hashValue="c4wQdsrNTbSt0tNZrG6sWBgy9GrXLiyJdeXHgoxQ1i2AW8BOTCDef3cG2bPPnwhNYKrLOXfIFZ/S/0q+Ozc5iQ==" saltValue="Nqv2QVORzwpX5tbRS7/LIA==" spinCount="100000" sheet="1" objects="1" scenarios="1" formatCells="0" formatColumns="0" formatRows="0"/>
  <dataConsolidate/>
  <mergeCells count="10">
    <mergeCell ref="B46:D46"/>
    <mergeCell ref="B37:D37"/>
    <mergeCell ref="B35:D35"/>
    <mergeCell ref="B10:K10"/>
    <mergeCell ref="B2:J2"/>
    <mergeCell ref="B33:K33"/>
    <mergeCell ref="B12:K12"/>
    <mergeCell ref="B4:K4"/>
    <mergeCell ref="B7:K7"/>
    <mergeCell ref="B11:K11"/>
  </mergeCells>
  <dataValidations count="4">
    <dataValidation type="list" allowBlank="1" showInputMessage="1" showErrorMessage="1" sqref="H19" xr:uid="{00000000-0002-0000-0500-000000000000}">
      <formula1>ChemicalType</formula1>
    </dataValidation>
    <dataValidation type="list" allowBlank="1" showInputMessage="1" showErrorMessage="1" sqref="H35" xr:uid="{00000000-0002-0000-0500-000001000000}">
      <formula1>Staff</formula1>
    </dataValidation>
    <dataValidation type="list" allowBlank="1" showInputMessage="1" showErrorMessage="1" sqref="H37" xr:uid="{00000000-0002-0000-0500-000002000000}">
      <formula1>Wash_nursing</formula1>
    </dataValidation>
    <dataValidation type="list" allowBlank="1" showInputMessage="1" showErrorMessage="1" sqref="D41" xr:uid="{00000000-0002-0000-0500-000003000000}">
      <formula1>ProductForm</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63"/>
  <sheetViews>
    <sheetView zoomScale="108" workbookViewId="0"/>
  </sheetViews>
  <sheetFormatPr defaultColWidth="8.76171875" defaultRowHeight="12.4" x14ac:dyDescent="0.3"/>
  <cols>
    <col min="1" max="1" width="1.64453125" style="1" customWidth="1"/>
    <col min="2" max="2" width="54.234375" style="1" customWidth="1"/>
    <col min="3" max="3" width="24.87890625" style="1" customWidth="1"/>
    <col min="4" max="4" width="23.46875" style="1" customWidth="1"/>
    <col min="5" max="5" width="20.76171875" style="1" customWidth="1"/>
    <col min="6" max="6" width="13.76171875" style="1" bestFit="1" customWidth="1"/>
    <col min="7" max="16384" width="8.76171875" style="1"/>
  </cols>
  <sheetData>
    <row r="2" spans="2:9" ht="17.649999999999999" x14ac:dyDescent="0.45">
      <c r="B2" s="23" t="s">
        <v>118</v>
      </c>
      <c r="C2" s="23"/>
      <c r="D2" s="23"/>
      <c r="E2" s="23"/>
      <c r="F2" s="23"/>
    </row>
    <row r="4" spans="2:9" x14ac:dyDescent="0.3">
      <c r="B4" s="24" t="s">
        <v>219</v>
      </c>
    </row>
    <row r="5" spans="2:9" ht="40.15" customHeight="1" x14ac:dyDescent="0.3">
      <c r="B5" s="10" t="s">
        <v>20</v>
      </c>
      <c r="C5" s="16" t="s">
        <v>181</v>
      </c>
      <c r="D5" s="16" t="s">
        <v>169</v>
      </c>
      <c r="E5" s="16" t="s">
        <v>24</v>
      </c>
      <c r="F5" s="16" t="s">
        <v>25</v>
      </c>
    </row>
    <row r="6" spans="2:9" x14ac:dyDescent="0.3">
      <c r="B6" s="9" t="s">
        <v>116</v>
      </c>
      <c r="C6" s="17" t="s">
        <v>107</v>
      </c>
      <c r="D6" s="17" t="s">
        <v>107</v>
      </c>
      <c r="E6" s="17" t="s">
        <v>107</v>
      </c>
      <c r="F6" s="17" t="s">
        <v>107</v>
      </c>
      <c r="I6" s="6"/>
    </row>
    <row r="7" spans="2:9" x14ac:dyDescent="0.3">
      <c r="B7" s="154" t="s">
        <v>19</v>
      </c>
      <c r="C7" s="29" t="s">
        <v>87</v>
      </c>
      <c r="D7" s="29">
        <v>20</v>
      </c>
      <c r="E7" s="29">
        <v>0.71</v>
      </c>
      <c r="F7" s="29">
        <v>0.1</v>
      </c>
    </row>
    <row r="8" spans="2:9" x14ac:dyDescent="0.3">
      <c r="B8" s="154" t="s">
        <v>172</v>
      </c>
      <c r="C8" s="29" t="s">
        <v>87</v>
      </c>
      <c r="D8" s="29">
        <v>3</v>
      </c>
      <c r="E8" s="29">
        <v>2</v>
      </c>
      <c r="F8" s="29">
        <v>0.2</v>
      </c>
    </row>
    <row r="9" spans="2:9" x14ac:dyDescent="0.3">
      <c r="B9" s="154" t="s">
        <v>171</v>
      </c>
      <c r="C9" s="29" t="s">
        <v>87</v>
      </c>
      <c r="D9" s="29">
        <v>0.5</v>
      </c>
      <c r="E9" s="29">
        <v>1</v>
      </c>
      <c r="F9" s="29">
        <v>0.8</v>
      </c>
    </row>
    <row r="10" spans="2:9" x14ac:dyDescent="0.3">
      <c r="B10" s="154" t="s">
        <v>170</v>
      </c>
      <c r="C10" s="29" t="s">
        <v>87</v>
      </c>
      <c r="D10" s="29">
        <v>1.2</v>
      </c>
      <c r="E10" s="29">
        <v>2</v>
      </c>
      <c r="F10" s="29">
        <v>0.1</v>
      </c>
    </row>
    <row r="11" spans="2:9" x14ac:dyDescent="0.3">
      <c r="B11" s="154" t="s">
        <v>173</v>
      </c>
      <c r="C11" s="29" t="s">
        <v>87</v>
      </c>
      <c r="D11" s="29">
        <v>0.1</v>
      </c>
      <c r="E11" s="29">
        <v>2</v>
      </c>
      <c r="F11" s="29">
        <v>0.1</v>
      </c>
    </row>
    <row r="12" spans="2:9" x14ac:dyDescent="0.3">
      <c r="B12" s="154" t="s">
        <v>21</v>
      </c>
      <c r="C12" s="29" t="s">
        <v>87</v>
      </c>
      <c r="D12" s="29">
        <v>0.8</v>
      </c>
      <c r="E12" s="29">
        <v>2</v>
      </c>
      <c r="F12" s="29">
        <v>0.1</v>
      </c>
    </row>
    <row r="13" spans="2:9" x14ac:dyDescent="0.3">
      <c r="B13" s="154" t="s">
        <v>174</v>
      </c>
      <c r="C13" s="29" t="s">
        <v>87</v>
      </c>
      <c r="D13" s="29">
        <v>1.7</v>
      </c>
      <c r="E13" s="29">
        <v>2</v>
      </c>
      <c r="F13" s="29">
        <v>0.1</v>
      </c>
    </row>
    <row r="14" spans="2:9" x14ac:dyDescent="0.3">
      <c r="B14" s="154" t="s">
        <v>22</v>
      </c>
      <c r="C14" s="29" t="s">
        <v>87</v>
      </c>
      <c r="D14" s="29">
        <v>10</v>
      </c>
      <c r="E14" s="29">
        <v>4</v>
      </c>
      <c r="F14" s="29">
        <v>0.05</v>
      </c>
    </row>
    <row r="15" spans="2:9" x14ac:dyDescent="0.3">
      <c r="B15" s="154" t="s">
        <v>175</v>
      </c>
      <c r="C15" s="29" t="s">
        <v>87</v>
      </c>
      <c r="D15" s="29">
        <v>1</v>
      </c>
      <c r="E15" s="29">
        <v>5</v>
      </c>
      <c r="F15" s="29">
        <v>0.2</v>
      </c>
      <c r="H15" s="15"/>
    </row>
    <row r="16" spans="2:9" x14ac:dyDescent="0.3">
      <c r="B16" s="154" t="s">
        <v>176</v>
      </c>
      <c r="C16" s="29" t="s">
        <v>87</v>
      </c>
      <c r="D16" s="29">
        <v>0.8</v>
      </c>
      <c r="E16" s="29">
        <v>5</v>
      </c>
      <c r="F16" s="29">
        <v>0.2</v>
      </c>
      <c r="H16" s="15"/>
    </row>
    <row r="17" spans="2:8" x14ac:dyDescent="0.3">
      <c r="B17" s="154" t="s">
        <v>177</v>
      </c>
      <c r="C17" s="29" t="s">
        <v>87</v>
      </c>
      <c r="D17" s="29">
        <v>8.6999999999999993</v>
      </c>
      <c r="E17" s="29">
        <v>0.9</v>
      </c>
      <c r="F17" s="29">
        <v>0.2</v>
      </c>
      <c r="H17" s="15"/>
    </row>
    <row r="18" spans="2:8" x14ac:dyDescent="0.3">
      <c r="B18" s="154" t="s">
        <v>178</v>
      </c>
      <c r="C18" s="29" t="s">
        <v>87</v>
      </c>
      <c r="D18" s="29">
        <v>7</v>
      </c>
      <c r="E18" s="29">
        <v>0.9</v>
      </c>
      <c r="F18" s="29">
        <v>0.2</v>
      </c>
      <c r="H18" s="15"/>
    </row>
    <row r="19" spans="2:8" x14ac:dyDescent="0.3">
      <c r="B19" s="154" t="s">
        <v>86</v>
      </c>
      <c r="C19" s="29" t="s">
        <v>87</v>
      </c>
      <c r="D19" s="29" t="s">
        <v>87</v>
      </c>
      <c r="E19" s="29" t="s">
        <v>87</v>
      </c>
      <c r="F19" s="29">
        <v>0.5</v>
      </c>
      <c r="H19" s="15"/>
    </row>
    <row r="20" spans="2:8" x14ac:dyDescent="0.3">
      <c r="B20" s="20"/>
      <c r="C20" s="31"/>
      <c r="D20" s="31"/>
      <c r="E20" s="31"/>
      <c r="F20" s="31"/>
      <c r="H20" s="15"/>
    </row>
    <row r="21" spans="2:8" x14ac:dyDescent="0.3">
      <c r="B21" s="10" t="s">
        <v>31</v>
      </c>
    </row>
    <row r="22" spans="2:8" x14ac:dyDescent="0.3">
      <c r="B22" s="9" t="s">
        <v>115</v>
      </c>
    </row>
    <row r="23" spans="2:8" x14ac:dyDescent="0.3">
      <c r="B23" s="7" t="s">
        <v>52</v>
      </c>
    </row>
    <row r="24" spans="2:8" x14ac:dyDescent="0.3">
      <c r="B24" s="7" t="s">
        <v>114</v>
      </c>
      <c r="C24" s="6"/>
    </row>
    <row r="25" spans="2:8" x14ac:dyDescent="0.3">
      <c r="B25" s="12"/>
    </row>
    <row r="26" spans="2:8" x14ac:dyDescent="0.3">
      <c r="B26" s="10" t="s">
        <v>30</v>
      </c>
    </row>
    <row r="27" spans="2:8" x14ac:dyDescent="0.3">
      <c r="B27" s="9" t="s">
        <v>117</v>
      </c>
    </row>
    <row r="28" spans="2:8" x14ac:dyDescent="0.3">
      <c r="B28" s="8" t="s">
        <v>48</v>
      </c>
    </row>
    <row r="29" spans="2:8" x14ac:dyDescent="0.3">
      <c r="B29" s="8" t="s">
        <v>49</v>
      </c>
    </row>
    <row r="30" spans="2:8" x14ac:dyDescent="0.3">
      <c r="B30" s="7" t="s">
        <v>50</v>
      </c>
    </row>
    <row r="31" spans="2:8" x14ac:dyDescent="0.3">
      <c r="B31" s="7" t="s">
        <v>51</v>
      </c>
    </row>
    <row r="32" spans="2:8" x14ac:dyDescent="0.3">
      <c r="B32" s="12"/>
    </row>
    <row r="33" spans="2:6" x14ac:dyDescent="0.3">
      <c r="B33" s="12"/>
    </row>
    <row r="34" spans="2:6" x14ac:dyDescent="0.3">
      <c r="B34" s="12"/>
    </row>
    <row r="35" spans="2:6" ht="17.649999999999999" x14ac:dyDescent="0.45">
      <c r="B35" s="23" t="s">
        <v>120</v>
      </c>
      <c r="C35" s="23"/>
      <c r="D35" s="23"/>
      <c r="E35" s="23"/>
      <c r="F35" s="23"/>
    </row>
    <row r="37" spans="2:6" x14ac:dyDescent="0.3">
      <c r="B37" s="24" t="s">
        <v>180</v>
      </c>
    </row>
    <row r="38" spans="2:6" x14ac:dyDescent="0.3">
      <c r="B38" s="10" t="s">
        <v>35</v>
      </c>
      <c r="C38" s="18" t="s">
        <v>151</v>
      </c>
      <c r="D38" s="18" t="s">
        <v>150</v>
      </c>
    </row>
    <row r="39" spans="2:6" x14ac:dyDescent="0.3">
      <c r="B39" s="4" t="s">
        <v>122</v>
      </c>
      <c r="C39" s="19" t="s">
        <v>107</v>
      </c>
      <c r="D39" s="19" t="s">
        <v>107</v>
      </c>
    </row>
    <row r="40" spans="2:6" x14ac:dyDescent="0.3">
      <c r="B40" s="2" t="s">
        <v>36</v>
      </c>
      <c r="C40" s="19">
        <v>15</v>
      </c>
      <c r="D40" s="19">
        <v>20</v>
      </c>
    </row>
    <row r="41" spans="2:6" x14ac:dyDescent="0.3">
      <c r="B41" s="2" t="s">
        <v>37</v>
      </c>
      <c r="C41" s="19">
        <v>4.0000000000000001E-3</v>
      </c>
      <c r="D41" s="19">
        <v>5.0000000000000001E-3</v>
      </c>
    </row>
    <row r="42" spans="2:6" x14ac:dyDescent="0.3">
      <c r="B42" s="2" t="s">
        <v>38</v>
      </c>
      <c r="C42" s="19">
        <v>1.4999999999999999E-2</v>
      </c>
      <c r="D42" s="19">
        <v>0.02</v>
      </c>
    </row>
    <row r="43" spans="2:6" x14ac:dyDescent="0.3">
      <c r="B43" s="2" t="s">
        <v>39</v>
      </c>
      <c r="C43" s="19">
        <v>3.7999999999999999E-2</v>
      </c>
      <c r="D43" s="19">
        <v>0.05</v>
      </c>
    </row>
    <row r="44" spans="2:6" x14ac:dyDescent="0.3">
      <c r="B44" s="2" t="s">
        <v>40</v>
      </c>
      <c r="C44" s="19">
        <v>0.1</v>
      </c>
      <c r="D44" s="19">
        <v>0.13</v>
      </c>
    </row>
    <row r="45" spans="2:6" x14ac:dyDescent="0.3">
      <c r="B45" s="11" t="s">
        <v>41</v>
      </c>
      <c r="C45" s="30" t="s">
        <v>159</v>
      </c>
      <c r="D45" s="30" t="s">
        <v>159</v>
      </c>
      <c r="E45" s="15"/>
    </row>
    <row r="47" spans="2:6" x14ac:dyDescent="0.3">
      <c r="B47" s="10" t="s">
        <v>91</v>
      </c>
    </row>
    <row r="48" spans="2:6" x14ac:dyDescent="0.3">
      <c r="B48" s="4" t="s">
        <v>121</v>
      </c>
    </row>
    <row r="49" spans="2:3" x14ac:dyDescent="0.3">
      <c r="B49" s="11" t="s">
        <v>89</v>
      </c>
    </row>
    <row r="50" spans="2:3" x14ac:dyDescent="0.3">
      <c r="B50" s="11" t="s">
        <v>90</v>
      </c>
    </row>
    <row r="51" spans="2:3" x14ac:dyDescent="0.3">
      <c r="B51" s="11" t="s">
        <v>109</v>
      </c>
    </row>
    <row r="53" spans="2:3" x14ac:dyDescent="0.3">
      <c r="B53" s="1" t="s">
        <v>89</v>
      </c>
    </row>
    <row r="54" spans="2:3" x14ac:dyDescent="0.3">
      <c r="B54" s="10" t="s">
        <v>105</v>
      </c>
      <c r="C54" s="18" t="s">
        <v>24</v>
      </c>
    </row>
    <row r="55" spans="2:3" x14ac:dyDescent="0.3">
      <c r="B55" s="4" t="s">
        <v>123</v>
      </c>
      <c r="C55" s="19" t="s">
        <v>107</v>
      </c>
    </row>
    <row r="56" spans="2:3" x14ac:dyDescent="0.3">
      <c r="B56" s="11" t="s">
        <v>108</v>
      </c>
      <c r="C56" s="19">
        <v>10</v>
      </c>
    </row>
    <row r="57" spans="2:3" x14ac:dyDescent="0.3">
      <c r="B57" s="11" t="s">
        <v>106</v>
      </c>
      <c r="C57" s="19">
        <v>25</v>
      </c>
    </row>
    <row r="59" spans="2:3" x14ac:dyDescent="0.3">
      <c r="B59" s="1" t="s">
        <v>90</v>
      </c>
    </row>
    <row r="60" spans="2:3" x14ac:dyDescent="0.3">
      <c r="B60" s="10" t="s">
        <v>105</v>
      </c>
      <c r="C60" s="18" t="s">
        <v>24</v>
      </c>
    </row>
    <row r="61" spans="2:3" x14ac:dyDescent="0.3">
      <c r="B61" s="4" t="s">
        <v>123</v>
      </c>
      <c r="C61" s="19" t="s">
        <v>107</v>
      </c>
    </row>
    <row r="62" spans="2:3" x14ac:dyDescent="0.3">
      <c r="B62" s="11" t="s">
        <v>108</v>
      </c>
      <c r="C62" s="19">
        <v>10</v>
      </c>
    </row>
    <row r="63" spans="2:3" x14ac:dyDescent="0.3">
      <c r="B63" s="11" t="s">
        <v>106</v>
      </c>
      <c r="C63" s="19">
        <v>4</v>
      </c>
    </row>
  </sheetData>
  <sheetProtection algorithmName="SHA-512" hashValue="02ANIgMHo65buzwmS0oeE7mhk3nC8IwQB6d1JiQIr1HHlIPWZxhndmw2DfYDTEAiycTeZbzAIXYGa0Unx5NqQg==" saltValue="JkMvTcRJotPJU8BuOjiVrg==" spinCount="100000" sheet="1" objects="1" scenarios="1" formatCells="0" formatColumns="0" formatRows="0"/>
  <dataConsolidate/>
  <dataValidations count="3">
    <dataValidation type="list" allowBlank="1" showDropDown="1" showInputMessage="1" showErrorMessage="1" sqref="B22:B24" xr:uid="{00000000-0002-0000-0600-000000000000}">
      <formula1>ProductForm</formula1>
    </dataValidation>
    <dataValidation type="list" allowBlank="1" showDropDown="1" showInputMessage="1" showErrorMessage="1" sqref="B27:B33" xr:uid="{00000000-0002-0000-0600-000001000000}">
      <formula1>Consumption</formula1>
    </dataValidation>
    <dataValidation type="list" allowBlank="1" showDropDown="1" showInputMessage="1" showErrorMessage="1" sqref="B6:B14" xr:uid="{00000000-0002-0000-0600-000002000000}">
      <formula1>Product</formula1>
    </dataValidation>
  </dataValidation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onfidentiality xmlns="735cbd8a-ef91-4d32-baee-5f03e5fb30bf">Non Confidential</Confidentiality>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5be2862c-9c7a-466a-8f6d-c278e82738e2">
      <Terms xmlns="http://schemas.microsoft.com/office/infopath/2007/PartnerControls"/>
    </ECHACategoryTaxHTField0>
    <TaxCatchAll xmlns="d80dd6ab-43bf-4d9d-bb1e-742532452846">
      <Value>1</Value>
      <Value>9</Value>
    </TaxCatchAll>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ACTV16-17-88679</_dlc_DocId>
    <_dlc_DocIdUrl xmlns="5bcca709-0b09-4b74-bfa0-2137a84c1763">
      <Url>https://activity.echa.europa.eu/sites/act-16/process-16-0/_layouts/15/DocIdRedir.aspx?ID=ACTV16-17-88679</Url>
      <Description>ACTV16-17-88679</Description>
    </_dlc_DocIdUrl>
    <IconOverlay xmlns="http://schemas.microsoft.com/sharepoint/v4" xsi:nil="true"/>
    <IsRecord xmlns="735cbd8a-ef91-4d32-baee-5f03e5fb30bf">No</IsRecord>
    <Status xmlns="735cbd8a-ef91-4d32-baee-5f03e5fb30bf" xsi:nil="true"/>
  </documentManagement>
</p:properties>
</file>

<file path=customXml/item2.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20" ma:contentTypeDescription="Content type for ECHA process documents" ma:contentTypeScope="" ma:versionID="a2c04277613092aa9b423afc6e864500">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xmlns:ns8="8919639d-03a3-4573-a832-1e3bee8480f0" targetNamespace="http://schemas.microsoft.com/office/2006/metadata/properties" ma:root="true" ma:fieldsID="cf7a962deaae75eabbbe6e0f77414d36" ns2:_="" ns3:_="" ns4:_="" ns5:_="" ns6:_="" ns7:_="" ns8: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import namespace="8919639d-03a3-4573-a832-1e3bee8480f0"/>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element ref="ns8:SharedWithUsers" minOccurs="0"/>
                <xsd:element ref="ns6: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element name="Status" ma:index="26" nillable="true" ma:displayName="Status" ma:format="Dropdown" ma:internalName="Status">
      <xsd:simpleType>
        <xsd:restriction base="dms:Choice">
          <xsd:enumeration value="Archived"/>
          <xsd:enumeration value="Draft"/>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19639d-03a3-4573-a832-1e3bee8480f0" elementFormDefault="qualified">
    <xsd:import namespace="http://schemas.microsoft.com/office/2006/documentManagement/types"/>
    <xsd:import namespace="http://schemas.microsoft.com/office/infopath/2007/PartnerControls"/>
    <xsd:element name="SharedWithUsers" ma:index="2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E1CFF7-3811-4B00-85F4-0D62518EAA52}">
  <ds:schemaRefs>
    <ds:schemaRef ds:uri="http://schemas.microsoft.com/office/infopath/2007/PartnerControls"/>
    <ds:schemaRef ds:uri="8919639d-03a3-4573-a832-1e3bee8480f0"/>
    <ds:schemaRef ds:uri="d80dd6ab-43bf-4d9d-bb1e-742532452846"/>
    <ds:schemaRef ds:uri="http://purl.org/dc/terms/"/>
    <ds:schemaRef ds:uri="5be2862c-9c7a-466a-8f6d-c278e82738e2"/>
    <ds:schemaRef ds:uri="http://schemas.openxmlformats.org/package/2006/metadata/core-properties"/>
    <ds:schemaRef ds:uri="http://schemas.microsoft.com/office/2006/documentManagement/types"/>
    <ds:schemaRef ds:uri="http://schemas.microsoft.com/sharepoint/v4"/>
    <ds:schemaRef ds:uri="735cbd8a-ef91-4d32-baee-5f03e5fb30bf"/>
    <ds:schemaRef ds:uri="b80ede5c-af4c-4bf2-9a87-706a3579dc11"/>
    <ds:schemaRef ds:uri="http://purl.org/dc/elements/1.1/"/>
    <ds:schemaRef ds:uri="http://schemas.microsoft.com/office/2006/metadata/properties"/>
    <ds:schemaRef ds:uri="5bcca709-0b09-4b74-bfa0-2137a84c1763"/>
    <ds:schemaRef ds:uri="http://www.w3.org/XML/1998/namespace"/>
    <ds:schemaRef ds:uri="http://purl.org/dc/dcmitype/"/>
  </ds:schemaRefs>
</ds:datastoreItem>
</file>

<file path=customXml/itemProps2.xml><?xml version="1.0" encoding="utf-8"?>
<ds:datastoreItem xmlns:ds="http://schemas.openxmlformats.org/officeDocument/2006/customXml" ds:itemID="{4B18AF0F-A592-471C-9808-7E5EBFA2CF91}">
  <ds:schemaRefs>
    <ds:schemaRef ds:uri="Microsoft.SharePoint.Taxonomy.ContentTypeSync"/>
  </ds:schemaRefs>
</ds:datastoreItem>
</file>

<file path=customXml/itemProps3.xml><?xml version="1.0" encoding="utf-8"?>
<ds:datastoreItem xmlns:ds="http://schemas.openxmlformats.org/officeDocument/2006/customXml" ds:itemID="{248557FC-F572-4299-8474-14E99191E3A5}">
  <ds:schemaRefs>
    <ds:schemaRef ds:uri="http://schemas.microsoft.com/sharepoint/events"/>
  </ds:schemaRefs>
</ds:datastoreItem>
</file>

<file path=customXml/itemProps4.xml><?xml version="1.0" encoding="utf-8"?>
<ds:datastoreItem xmlns:ds="http://schemas.openxmlformats.org/officeDocument/2006/customXml" ds:itemID="{E45E65C5-6D1D-4740-8CA9-689F29F46420}">
  <ds:schemaRefs>
    <ds:schemaRef ds:uri="http://schemas.microsoft.com/sharepoint/v3/contenttype/forms"/>
  </ds:schemaRefs>
</ds:datastoreItem>
</file>

<file path=customXml/itemProps5.xml><?xml version="1.0" encoding="utf-8"?>
<ds:datastoreItem xmlns:ds="http://schemas.openxmlformats.org/officeDocument/2006/customXml" ds:itemID="{93645F53-5C77-49FA-8771-F1551CD9EB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d80dd6ab-43bf-4d9d-bb1e-742532452846"/>
    <ds:schemaRef ds:uri="b80ede5c-af4c-4bf2-9a87-706a3579dc11"/>
    <ds:schemaRef ds:uri="735cbd8a-ef91-4d32-baee-5f03e5fb30bf"/>
    <ds:schemaRef ds:uri="http://schemas.microsoft.com/sharepoint/v4"/>
    <ds:schemaRef ds:uri="8919639d-03a3-4573-a832-1e3bee848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43</vt:i4>
      </vt:variant>
    </vt:vector>
  </HeadingPairs>
  <TitlesOfParts>
    <vt:vector size="50" baseType="lpstr">
      <vt:lpstr>Introduction</vt:lpstr>
      <vt:lpstr>Index</vt:lpstr>
      <vt:lpstr>PT1-private use-tonnage based</vt:lpstr>
      <vt:lpstr>PT1-private use-avrg consumpt</vt:lpstr>
      <vt:lpstr>PT1-prof use-tonnage based</vt:lpstr>
      <vt:lpstr>PT1-prof use-avrg consumpt</vt:lpstr>
      <vt:lpstr>Pick-lists &amp; Defaults</vt:lpstr>
      <vt:lpstr>'PT1-private use-avrg consumpt'!a_i</vt:lpstr>
      <vt:lpstr>'PT1-prof use-avrg consumpt'!ASChemicalType</vt:lpstr>
      <vt:lpstr>ChemicalType</vt:lpstr>
      <vt:lpstr>Consumption</vt:lpstr>
      <vt:lpstr>'PT1-private use-avrg consumpt'!consumption_default</vt:lpstr>
      <vt:lpstr>'PT1-private use-avrg consumpt'!consumption_set</vt:lpstr>
      <vt:lpstr>'PT1-private use-avrg consumpt'!Fair</vt:lpstr>
      <vt:lpstr>'PT1-private use-tonnage based'!Fair</vt:lpstr>
      <vt:lpstr>'PT1-prof use-avrg consumpt'!Fair</vt:lpstr>
      <vt:lpstr>'PT1-prof use-tonnage based'!Fair</vt:lpstr>
      <vt:lpstr>'PT1-private use-avrg consumpt'!Finh</vt:lpstr>
      <vt:lpstr>'PT1-private use-tonnage based'!Fmainsource</vt:lpstr>
      <vt:lpstr>'PT1-prof use-tonnage based'!Fmainsource</vt:lpstr>
      <vt:lpstr>'PT1-prof use-avrg consumpt'!Foccup</vt:lpstr>
      <vt:lpstr>'PT1-private use-avrg consumpt'!Fpenetr</vt:lpstr>
      <vt:lpstr>'PT1-private use-tonnage based'!Fprodvolreg</vt:lpstr>
      <vt:lpstr>'PT1-prof use-tonnage based'!Fprodvolreg</vt:lpstr>
      <vt:lpstr>'PT1-private use-avrg consumpt'!Fwater</vt:lpstr>
      <vt:lpstr>'PT1-private use-tonnage based'!Fwater</vt:lpstr>
      <vt:lpstr>'PT1-prof use-avrg consumpt'!Fwater</vt:lpstr>
      <vt:lpstr>'PT1-prof use-tonnage based'!Fwater</vt:lpstr>
      <vt:lpstr>'PT1-private use-avrg consumpt'!Nappl_default</vt:lpstr>
      <vt:lpstr>'PT1-prof use-avrg consumpt'!Nappl_nursing</vt:lpstr>
      <vt:lpstr>'PT1-private use-avrg consumpt'!Nappl_set</vt:lpstr>
      <vt:lpstr>'PT1-prof use-avrg consumpt'!Nappl_surgical</vt:lpstr>
      <vt:lpstr>'PT1-prof use-avrg consumpt'!Nbeds_pres</vt:lpstr>
      <vt:lpstr>'PT1-private use-avrg consumpt'!Nlocal</vt:lpstr>
      <vt:lpstr>Product</vt:lpstr>
      <vt:lpstr>ProductForm</vt:lpstr>
      <vt:lpstr>'PT1-prof use-avrg consumpt'!Qform_default_nursing</vt:lpstr>
      <vt:lpstr>'PT1-prof use-avrg consumpt'!Qform_default_surgical</vt:lpstr>
      <vt:lpstr>'PT1-prof use-avrg consumpt'!Qform_set</vt:lpstr>
      <vt:lpstr>'PT1-prof use-avrg consumpt'!Qsubstoccup_bed</vt:lpstr>
      <vt:lpstr>'PT1-prof use-avrg consumpt'!Qsubstpres_bed</vt:lpstr>
      <vt:lpstr>'PT1-private use-avrg consumpt'!RHOform</vt:lpstr>
      <vt:lpstr>Staff</vt:lpstr>
      <vt:lpstr>'PT1-private use-tonnage based'!Temission</vt:lpstr>
      <vt:lpstr>'PT1-prof use-tonnage based'!Temission</vt:lpstr>
      <vt:lpstr>'PT1-private use-tonnage based'!TONNAGE</vt:lpstr>
      <vt:lpstr>'PT1-prof use-tonnage based'!TONNAGE</vt:lpstr>
      <vt:lpstr>'PT1-private use-avrg consumpt'!TypeOfEndProduct</vt:lpstr>
      <vt:lpstr>Wash_nursing</vt:lpstr>
      <vt:lpstr>Wash_surgical</vt:lpstr>
    </vt:vector>
  </TitlesOfParts>
  <Company>European Chemicals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NOGUEIRO Eugenia</dc:creator>
  <cp:lastModifiedBy>BIELSKA Lucie</cp:lastModifiedBy>
  <dcterms:created xsi:type="dcterms:W3CDTF">2015-06-18T08:46:54Z</dcterms:created>
  <dcterms:modified xsi:type="dcterms:W3CDTF">2023-04-19T09:48:49Z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0x010100B558917389A54ADDB58930FBD7E6FD57008586DED9191B4C4CBD31A5DF7F304A7100FFDF787D330BE64A9729A05E65AC29AD</vt:lpwstr>
  </property>
  <property fmtid="{D5CDD505-2E9C-101B-9397-08002B2CF9AE}" pid="3" name="ECHAProcess">
    <vt:lpwstr>9;#16.00 Activity management and development|e303f835-0e5c-4fee-8486-ae6996d815ae</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a98cf7ed-4df6-4cf1-973b-118dad240f67</vt:lpwstr>
  </property>
  <property fmtid="{D5CDD505-2E9C-101B-9397-08002B2CF9AE}" pid="8" name="Order">
    <vt:r8>5681400</vt:r8>
  </property>
</Properties>
</file>